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01"/>
  <workbookPr defaultThemeVersion="124226"/>
  <mc:AlternateContent xmlns:mc="http://schemas.openxmlformats.org/markup-compatibility/2006">
    <mc:Choice Requires="x15">
      <x15ac:absPath xmlns:x15ac="http://schemas.microsoft.com/office/spreadsheetml/2010/11/ac" url="C:\Users\paular\Desktop\"/>
    </mc:Choice>
  </mc:AlternateContent>
  <bookViews>
    <workbookView xWindow="0" yWindow="0" windowWidth="19200" windowHeight="7350"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expenses'!$A$1:$E$22</definedName>
    <definedName name="_xlnm.Print_Area" localSheetId="3">'Gifts and Benefits'!$A$1:$E$26</definedName>
    <definedName name="_xlnm.Print_Area" localSheetId="0">'Guidance for agencies'!$A$1:$A$43</definedName>
    <definedName name="_xlnm.Print_Area" localSheetId="2">Hospitality!$A$1:$F$32</definedName>
    <definedName name="_xlnm.Print_Area" localSheetId="1">Travel!$A$1:$D$272</definedName>
  </definedNames>
  <calcPr calcId="171027"/>
</workbook>
</file>

<file path=xl/calcChain.xml><?xml version="1.0" encoding="utf-8"?>
<calcChain xmlns="http://schemas.openxmlformats.org/spreadsheetml/2006/main">
  <c r="B41" i="1" l="1"/>
  <c r="B235" i="1" l="1"/>
  <c r="B9" i="3" l="1"/>
  <c r="B231" i="1"/>
  <c r="B224" i="1"/>
  <c r="B223" i="1"/>
  <c r="B220" i="1"/>
  <c r="B219" i="1"/>
  <c r="B53" i="1"/>
  <c r="B50" i="1"/>
  <c r="B58" i="1"/>
  <c r="B52" i="1" l="1"/>
  <c r="B216" i="1"/>
  <c r="B55" i="1"/>
  <c r="B213" i="1"/>
  <c r="B205" i="1"/>
  <c r="B42" i="1"/>
  <c r="B43" i="1"/>
  <c r="B195" i="1"/>
  <c r="B192" i="1"/>
  <c r="C199" i="1" l="1"/>
  <c r="C206" i="1" l="1"/>
  <c r="C205" i="1"/>
  <c r="C204" i="1"/>
  <c r="C201" i="1"/>
  <c r="C200" i="1"/>
  <c r="B253" i="1" l="1"/>
  <c r="B188" i="1"/>
  <c r="B180" i="1"/>
  <c r="B179" i="1"/>
  <c r="B171" i="1"/>
  <c r="B31" i="1"/>
  <c r="B167" i="1"/>
  <c r="B92" i="1" l="1"/>
  <c r="B166" i="1" l="1"/>
  <c r="B96" i="1" l="1"/>
  <c r="B24" i="1"/>
  <c r="B23" i="1"/>
  <c r="B25" i="2" l="1"/>
  <c r="B239" i="1" l="1"/>
  <c r="B20" i="1"/>
  <c r="B3" i="2" l="1"/>
  <c r="B12" i="3" l="1"/>
  <c r="D16" i="4"/>
  <c r="B4" i="3"/>
  <c r="B3" i="3"/>
  <c r="B2" i="3"/>
  <c r="B4" i="4"/>
  <c r="B3" i="4"/>
  <c r="B2" i="4"/>
  <c r="B4" i="2"/>
  <c r="B2" i="2"/>
  <c r="B263" i="1"/>
  <c r="B63" i="1"/>
  <c r="B264" i="1" l="1"/>
</calcChain>
</file>

<file path=xl/sharedStrings.xml><?xml version="1.0" encoding="utf-8"?>
<sst xmlns="http://schemas.openxmlformats.org/spreadsheetml/2006/main" count="579" uniqueCount="316">
  <si>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</si>
  <si>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</si>
  <si>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</si>
  <si>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</si>
  <si>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</si>
  <si>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</si>
  <si>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</si>
  <si>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</si>
  <si>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</si>
  <si>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</si>
  <si>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</si>
  <si>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</si>
  <si>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</si>
  <si>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</si>
  <si>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</si>
  <si>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</si>
  <si>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</si>
  <si>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</si>
  <si>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</si>
  <si>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</si>
  <si>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</si>
  <si>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</si>
  <si>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</si>
  <si>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</si>
  <si>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</si>
  <si>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</si>
  <si>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</si>
  <si>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</si>
  <si>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</si>
  <si>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</si>
  <si>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</si>
  <si>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 xml:space="preserve">Notes </t>
  </si>
  <si>
    <t>* Headings on following tabs will pre populate with what you enter on this tab</t>
  </si>
  <si>
    <t>*** Delete what's inapplicable.  Be consistent - all GST exclusive or all GST inclusive</t>
  </si>
  <si>
    <t>Insert additional rows as needed</t>
  </si>
  <si>
    <t>Offered by 
(who made the offer?)</t>
  </si>
  <si>
    <t>Nature ***</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</si>
  <si>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</si>
  <si>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</si>
  <si>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</si>
  <si>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</si>
  <si>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</si>
  <si>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</si>
  <si>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</si>
  <si>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</si>
  <si>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</si>
  <si>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</si>
  <si>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</si>
  <si>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</si>
  <si>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</si>
  <si>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</si>
  <si>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</si>
  <si>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</si>
  <si>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</si>
  <si>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</si>
  <si>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</si>
  <si>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</si>
  <si>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</si>
  <si>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</si>
  <si>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</si>
  <si>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</si>
  <si>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</si>
  <si>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</si>
  <si>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</si>
  <si>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</si>
  <si>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</si>
  <si>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</si>
  <si>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</si>
  <si>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</si>
  <si>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</si>
  <si>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</si>
  <si>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</si>
  <si>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</si>
  <si>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</si>
  <si>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</si>
  <si>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</si>
  <si>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</si>
  <si>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</si>
  <si>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</si>
  <si>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</si>
  <si>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</si>
  <si>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</si>
  <si>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</si>
  <si>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</si>
  <si>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</si>
  <si>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</si>
  <si>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</si>
  <si>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</si>
  <si>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</si>
  <si>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</si>
  <si>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</si>
  <si>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</si>
  <si>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</si>
  <si>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</si>
  <si>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</si>
  <si>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</si>
  <si>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</si>
  <si>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</si>
  <si>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</si>
  <si>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</si>
  <si>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</si>
  <si>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</si>
  <si>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</si>
  <si>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</si>
  <si>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</si>
  <si>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airfare</t>
  </si>
  <si>
    <t>rental car (6 days)</t>
  </si>
  <si>
    <t>Meal</t>
  </si>
  <si>
    <t>Sport NZ</t>
  </si>
  <si>
    <t>Peter Miskimmin</t>
  </si>
  <si>
    <t>19-21 July</t>
  </si>
  <si>
    <t>taxi to Melbourne airport</t>
  </si>
  <si>
    <t>coffee meeting with Sport England (4 pax)</t>
  </si>
  <si>
    <t>Invited keynote speaker at National Sports Convention, Melbourne.  Airfares and accommodation paid for by conference organisers</t>
  </si>
  <si>
    <t>25/26 July</t>
  </si>
  <si>
    <t>Sport NZ Board meeting Hamilton &amp; Cambridge</t>
  </si>
  <si>
    <t>Airfare</t>
  </si>
  <si>
    <t>Accommodation</t>
  </si>
  <si>
    <t>Rental car (12 seater)</t>
  </si>
  <si>
    <t>rental car</t>
  </si>
  <si>
    <t>In Akld for HP athlete workshop with stakeholders &amp; partners</t>
  </si>
  <si>
    <t>In Akld and Hamilton for HPSNZ board meeting, partner meetings, attending Lions Test, NSO Board meetingLions Test</t>
  </si>
  <si>
    <t>Taxi airport to home</t>
  </si>
  <si>
    <t>Akld/Sydney/Wgtn airfare</t>
  </si>
  <si>
    <t>Attending State Ministers for Sport meeting, Sydney - invited to speak on Sport NZ strategy</t>
  </si>
  <si>
    <t>parking in Auckland</t>
  </si>
  <si>
    <t>Cost (NZ$)
(exc GST)</t>
  </si>
  <si>
    <t>Cost ($)
(exc GST)</t>
  </si>
  <si>
    <t>Airfare Wlg-Akl-Wlg</t>
  </si>
  <si>
    <t>Cost ($)****
(exc GST )</t>
  </si>
  <si>
    <t>1/7/17-30/6/18</t>
  </si>
  <si>
    <t>Vodafone</t>
  </si>
  <si>
    <t>Roaming mobile costs</t>
  </si>
  <si>
    <t>Service Fees</t>
  </si>
  <si>
    <t>16-18 Aug 2017</t>
  </si>
  <si>
    <t>Auckland CE Forum</t>
  </si>
  <si>
    <t>Taxi to Wgtn airport</t>
  </si>
  <si>
    <t>Taxi From Wgtn airport to CBD</t>
  </si>
  <si>
    <t>Taxi Akld airport to Forum</t>
  </si>
  <si>
    <t>Accommodation,  Auckland</t>
  </si>
  <si>
    <t>38-30 May 2017</t>
  </si>
  <si>
    <t>**charge didn't come through until August 2017**</t>
  </si>
  <si>
    <t>Airport parking</t>
  </si>
  <si>
    <t>Airfares Wlg-Akl-Wlg</t>
  </si>
  <si>
    <t>Sport NZ Board Meeting - Akld</t>
  </si>
  <si>
    <t>Airport parking 19-22Jul17</t>
  </si>
  <si>
    <t>Accumulative</t>
  </si>
  <si>
    <t>Accommodation, Sydney</t>
  </si>
  <si>
    <t>Hotel parking</t>
  </si>
  <si>
    <t>Coffee meeting with stakeholder</t>
  </si>
  <si>
    <t>2 pax</t>
  </si>
  <si>
    <t>Build relationship</t>
  </si>
  <si>
    <t>Wellington</t>
  </si>
  <si>
    <t>Auckland</t>
  </si>
  <si>
    <t>Build relationship, discuss business</t>
  </si>
  <si>
    <t>NSO and HPSNZ board meetings in Akld 16 &amp; 17 Aug ahead of flying to Sydney</t>
  </si>
  <si>
    <t>Rental car</t>
  </si>
  <si>
    <t>Accommodation, Akld</t>
  </si>
  <si>
    <t>Rental car, Akld</t>
  </si>
  <si>
    <t>Meals</t>
  </si>
  <si>
    <t>Ops Review workshop with PWC; farewell dinner for departing HPSNZ CEO</t>
  </si>
  <si>
    <t>Airfares Wlg-Akld-Wlg</t>
  </si>
  <si>
    <t xml:space="preserve">Parking </t>
  </si>
  <si>
    <t>International Federations meeting in Akld with NZOC, HPSNZ and partners</t>
  </si>
  <si>
    <t>3/4 Oct 17</t>
  </si>
  <si>
    <t>In Akld for Audit Cttee and HPSNZ board meeting</t>
  </si>
  <si>
    <t>Airfares</t>
  </si>
  <si>
    <t>taxi</t>
  </si>
  <si>
    <t>accommodation</t>
  </si>
  <si>
    <t>Coffee meeting with Akd partner</t>
  </si>
  <si>
    <t>Taxi Akld CBD to airport</t>
  </si>
  <si>
    <t xml:space="preserve">Taxi Akld airport to CBD </t>
  </si>
  <si>
    <t>Parking at Heritage Hotel</t>
  </si>
  <si>
    <t xml:space="preserve">taxi Wgtn airport to CBD </t>
  </si>
  <si>
    <t>Taxi Wgtn CBD to airport</t>
  </si>
  <si>
    <t xml:space="preserve">Taxi airport to Wgtn CBD </t>
  </si>
  <si>
    <t>Cultural Agency CE meeting</t>
  </si>
  <si>
    <t>Board meeting at Te Papa</t>
  </si>
  <si>
    <t>Trip home after board offsite meeting &amp; dinner</t>
  </si>
  <si>
    <t>Strategy workshop at NZ Rugby</t>
  </si>
  <si>
    <t xml:space="preserve">Meeting with stakeholder, Wgtn CBD  </t>
  </si>
  <si>
    <t>In Akld meeting with local partners and NSO, speaking at Sector Forum</t>
  </si>
  <si>
    <t>Wgtn/Akld return airfare</t>
  </si>
  <si>
    <t>parking</t>
  </si>
  <si>
    <t>meals</t>
  </si>
  <si>
    <t xml:space="preserve">Taxi to airport </t>
  </si>
  <si>
    <t>taxi from airport</t>
  </si>
  <si>
    <t>Guest speaker at international hockey event</t>
  </si>
  <si>
    <t>Speaking at NZ Sports Journalism Awards + partner meeting</t>
  </si>
  <si>
    <t>parking in Akld</t>
  </si>
  <si>
    <t>3 pax</t>
  </si>
  <si>
    <t>NZRL</t>
  </si>
  <si>
    <t>Attended with new PM and Minister</t>
  </si>
  <si>
    <t>Ticket to opening match RLWC</t>
  </si>
  <si>
    <t>Ticket to first day NZ v W Indies cricket test</t>
  </si>
  <si>
    <t>Wellington Cricket</t>
  </si>
  <si>
    <t>Attended with Minister</t>
  </si>
  <si>
    <t>Ticket and hosting at All Whites v Peru WC qualifier</t>
  </si>
  <si>
    <t>NZ Football</t>
  </si>
  <si>
    <t xml:space="preserve">Lunch with international colleague </t>
  </si>
  <si>
    <t>taxi in Akld</t>
  </si>
  <si>
    <t>Attendence at Sport NZ Connections Conference in Akld</t>
  </si>
  <si>
    <t>Accommodation (Hamilton 1 night)</t>
  </si>
  <si>
    <t>Accommodation (Akld 3 nights)</t>
  </si>
  <si>
    <t>In Akld and Hamilton for HPSNZ board meeting, partner meetings, attending Lions Test, NSO Board meeting</t>
  </si>
  <si>
    <t>Attending opening match of Rugby League World Cup in Akld</t>
  </si>
  <si>
    <t>taxi Akld to Airport</t>
  </si>
  <si>
    <t>taxi airport to hotel</t>
  </si>
  <si>
    <t>taxi to match</t>
  </si>
  <si>
    <t>Taxi in Akld</t>
  </si>
  <si>
    <t>lunch mtg (2 pax)</t>
  </si>
  <si>
    <t>breakfast mtg (3 pax)</t>
  </si>
  <si>
    <t>Taxi Wgtn airport to CBD</t>
  </si>
  <si>
    <t>Stakeholder meetings, Sport NZ board mtg and Halberg Awards</t>
  </si>
  <si>
    <t>7 -9 Feb 2018</t>
  </si>
  <si>
    <t>accommodation (2 nights)</t>
  </si>
  <si>
    <t>airfare Wgtn/Akld return</t>
  </si>
  <si>
    <t>Dinner with Blackgold donor</t>
  </si>
  <si>
    <t>Ticket and hosting at Blackcaps v Eng T20</t>
  </si>
  <si>
    <t>NZ Cricket</t>
  </si>
  <si>
    <t xml:space="preserve">Attended </t>
  </si>
  <si>
    <t>18/2/18 - 2/3/18</t>
  </si>
  <si>
    <t>Flights</t>
  </si>
  <si>
    <t>Winter Olympics: HK to Seoul return only</t>
  </si>
  <si>
    <t>25/2/-2/3/18</t>
  </si>
  <si>
    <t>Hong Kong Sponsored Visit - all expenses paid (inc flights to/from NZ)</t>
  </si>
  <si>
    <t>31/3/18-16/4/18</t>
  </si>
  <si>
    <t>Taxis</t>
  </si>
  <si>
    <t>29/5/18-10/6/18</t>
  </si>
  <si>
    <t>Public transport</t>
  </si>
  <si>
    <t>7/8 March 2018</t>
  </si>
  <si>
    <t>Attending opening of Canoe Slalom HP training centre, tour of HPSNZ facilities with Minister; other meetings in Akld</t>
  </si>
  <si>
    <t>12/13 March</t>
  </si>
  <si>
    <t>Asia Foundation members meeting, Akld</t>
  </si>
  <si>
    <t>taxis</t>
  </si>
  <si>
    <t>airport parking</t>
  </si>
  <si>
    <t>Joint Sport NZ/HPSNZ SLT meeting, Akld</t>
  </si>
  <si>
    <t>Assisting Minister on sport portfolio day in Akld</t>
  </si>
  <si>
    <t>Presenting submission to Akld Council LTP</t>
  </si>
  <si>
    <t>airfares</t>
  </si>
  <si>
    <t>Judging sport &amp; rec awards, Akld and meetings with partners</t>
  </si>
  <si>
    <t>5 pax</t>
  </si>
  <si>
    <t>Drinks/snacks with NZ Officials</t>
  </si>
  <si>
    <t>Breakfast meeting with stakeholder</t>
  </si>
  <si>
    <t>Lunch meeting with stakeholder</t>
  </si>
  <si>
    <t>Attending Commonwealth Games, Gold Coast + Int'l Community Sport Forum</t>
  </si>
  <si>
    <t>Wellington Airport parking</t>
  </si>
  <si>
    <t>Parking at Wellington Airport</t>
  </si>
  <si>
    <t>Taxi Airport</t>
  </si>
  <si>
    <t>Bfast mtg (2 pax), Akld with Chairman</t>
  </si>
  <si>
    <t>Parking at Wellingtn airport</t>
  </si>
  <si>
    <t>Board Meeting</t>
  </si>
  <si>
    <t>HPSNZ Board Meeting</t>
  </si>
  <si>
    <t>Dinner</t>
  </si>
  <si>
    <t>Breakfast</t>
  </si>
  <si>
    <t>Cricket Test</t>
  </si>
  <si>
    <t>Pyeongchang, Sth Korea</t>
  </si>
  <si>
    <t>Winter Olympics (4 nights Pyeongchang)</t>
  </si>
  <si>
    <t>Parking in Auckland</t>
  </si>
  <si>
    <t>Parking at Wgtn Airport</t>
  </si>
  <si>
    <t>Road Tolls</t>
  </si>
  <si>
    <t>Parking</t>
  </si>
  <si>
    <t>Interviewing for GM Partnerships &amp; Comms role in Akld</t>
  </si>
  <si>
    <t>3 &amp; 4 May 2018</t>
  </si>
  <si>
    <t>HPSNZ board mtg</t>
  </si>
  <si>
    <t>Airport Parking, Wgtn</t>
  </si>
  <si>
    <t>Airport parking, Wgtn</t>
  </si>
  <si>
    <t>Meetings with various partners - NSOs, NZOC, HPSNZ</t>
  </si>
  <si>
    <t>Interviewing for NZRL CEO in Auckland</t>
  </si>
  <si>
    <t>Akld Sport &amp; Rec CE Forum + partner meetings</t>
  </si>
  <si>
    <t>Return business class airfares paid for by Irish Fed of Sport</t>
  </si>
  <si>
    <t>Keynote speaker at Federation of Irish Sports Conference + mtgs in UK with Sport England, Sport Wales, UK Youth Sports Trust</t>
  </si>
  <si>
    <t>Airfare Dublin to Cardiff</t>
  </si>
  <si>
    <t>Guest speaker at Lotto NZ staff conference + meetings with partners</t>
  </si>
  <si>
    <t>Partner meetings and Chairman's Akld farewell function</t>
  </si>
  <si>
    <t>Partner meetings and hosting table at Kea World Class NZ Awards</t>
  </si>
  <si>
    <t>taxis to/from airport</t>
  </si>
  <si>
    <t>Lunch meeting in Akld with partner organisation</t>
  </si>
  <si>
    <t>Meeting at Parliamanet</t>
  </si>
  <si>
    <t>Board meeting and dinner</t>
  </si>
  <si>
    <t>Cultural Agencies monthly CE meeting</t>
  </si>
  <si>
    <t>Meal with Sports Minister</t>
  </si>
  <si>
    <t>4x Taxis, airport runs</t>
  </si>
  <si>
    <t>2x taxis airport runs</t>
  </si>
  <si>
    <t>Meal 7pax</t>
  </si>
  <si>
    <t>Meal 4pax</t>
  </si>
  <si>
    <t>2x Meals</t>
  </si>
  <si>
    <t>6x Taxis</t>
  </si>
  <si>
    <t>Stakeholder meeting</t>
  </si>
  <si>
    <t>Partner meeting</t>
  </si>
  <si>
    <t>taxis (x7 inc to &amp; from airports)</t>
  </si>
  <si>
    <t xml:space="preserve">Lunch meeting in Akld with stakholder </t>
  </si>
  <si>
    <t>Taxi Wgtn attending conference</t>
  </si>
  <si>
    <t>meal (2 pax)</t>
  </si>
  <si>
    <t>4pax</t>
  </si>
  <si>
    <t>Invercargill meeting with key stakeholders re Play.sport expansion project</t>
  </si>
  <si>
    <t>1 July 2017 to 30 June 2018 (or specify applicable part year)*</t>
  </si>
  <si>
    <t>Bfast mtg with ASC in Sydney (2 pax) plus internet usage at hotel and other small meals</t>
  </si>
  <si>
    <t>Meals in HK, Korea, Seoul</t>
  </si>
  <si>
    <t>Cancelled flight, credit issued - decided to stay in Akld 16 Aug for meeting on 17 then to Syd</t>
  </si>
  <si>
    <t>Meetings in Akld with NSOs</t>
  </si>
  <si>
    <t>taxis across Akld (x10)</t>
  </si>
  <si>
    <t>taxis Akld (x3)</t>
  </si>
  <si>
    <t>taxis to/from Akld airport</t>
  </si>
  <si>
    <t>taxis (x5)</t>
  </si>
  <si>
    <t>taxis (x4)</t>
  </si>
  <si>
    <t>Lunch mtg w Ptnr</t>
  </si>
  <si>
    <t>Hospitality in Dublin (4 pax)</t>
  </si>
  <si>
    <t xml:space="preserve">Attending Winter Olympics, Pyeongchang (20-24 Feb) and Hong Kong as invited guest of HK Government (25-2/3/18).  </t>
  </si>
  <si>
    <t>4x taxis in Sydney</t>
  </si>
  <si>
    <t>Accommodation (16 nights)</t>
  </si>
  <si>
    <t>Partner meeting at Karapiro</t>
  </si>
  <si>
    <t>USD$400 advance (incidentals - taxis, meals)</t>
  </si>
  <si>
    <t>Advance GBP 200 (incidentasl costs taxis, food, stationery items)</t>
  </si>
  <si>
    <t>4-7 July</t>
  </si>
  <si>
    <t>Airfare Wgtn/Akld, Hamilton/Wgtn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</si>
</sst>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10"/>
      <name val="Arial"/>
      <family val="2"/>
    </font>
    <font>
      <b/>
      <sz val="10"/>
      <name val="Arial"/>
      <family val="2"/>
    </font>
  </fonts>
  <fills count="11">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
      <patternFill patternType="solid">
        <fgColor theme="0" tint="-0.249977111117893"/>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223">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1" fillId="0" borderId="8" xfId="0" applyFont="1" applyBorder="1" applyAlignment="1">
      <alignment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0" fillId="0" borderId="3" xfId="0" applyBorder="1" applyAlignment="1">
      <alignment wrapText="1"/>
    </xf>
    <xf numFmtId="0" fontId="0" fillId="0" borderId="1" xfId="0" applyBorder="1" applyAlignment="1">
      <alignment vertical="top"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6" fillId="5" borderId="0" xfId="0" applyFont="1" applyFill="1" applyBorder="1" applyAlignment="1">
      <alignment vertical="center" wrapText="1"/>
    </xf>
    <xf numFmtId="164" fontId="6" fillId="5" borderId="3" xfId="0" applyNumberFormat="1" applyFont="1" applyFill="1" applyBorder="1" applyAlignment="1">
      <alignment vertical="center" wrapText="1"/>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18" fillId="0" borderId="0" xfId="1" applyAlignment="1">
      <alignment horizontal="justify" vertical="center"/>
    </xf>
    <xf numFmtId="0" fontId="1" fillId="0" borderId="2" xfId="0" applyFont="1" applyBorder="1" applyAlignment="1">
      <alignment vertical="top" wrapText="1"/>
    </xf>
    <xf numFmtId="0" fontId="0" fillId="5" borderId="2" xfId="0" applyFill="1" applyBorder="1" applyAlignment="1">
      <alignment vertical="top"/>
    </xf>
    <xf numFmtId="0" fontId="0" fillId="0" borderId="3" xfId="0" applyBorder="1" applyAlignment="1">
      <alignment vertical="top" wrapText="1"/>
    </xf>
    <xf numFmtId="0" fontId="4" fillId="7" borderId="12" xfId="0" applyFont="1" applyFill="1" applyBorder="1" applyAlignment="1">
      <alignment horizontal="left" vertical="top" wrapText="1" readingOrder="1"/>
    </xf>
    <xf numFmtId="0" fontId="1" fillId="0" borderId="7" xfId="0" applyFont="1" applyBorder="1" applyAlignment="1">
      <alignment horizontal="left" vertical="top" wrapText="1"/>
    </xf>
    <xf numFmtId="0" fontId="0" fillId="0" borderId="9" xfId="0" applyBorder="1" applyAlignment="1">
      <alignment horizontal="left" vertical="top" wrapText="1"/>
    </xf>
    <xf numFmtId="0" fontId="13" fillId="0" borderId="9" xfId="0" applyFont="1" applyBorder="1" applyAlignment="1">
      <alignment horizontal="left" vertical="top"/>
    </xf>
    <xf numFmtId="0" fontId="1" fillId="8" borderId="7" xfId="0" applyFont="1" applyFill="1" applyBorder="1" applyAlignment="1">
      <alignment horizontal="left" vertical="top" wrapText="1"/>
    </xf>
    <xf numFmtId="14" fontId="0" fillId="0" borderId="0" xfId="0" applyNumberFormat="1" applyBorder="1" applyAlignment="1">
      <alignment horizontal="left" vertical="top" wrapText="1"/>
    </xf>
    <xf numFmtId="14" fontId="0" fillId="0" borderId="9" xfId="0" applyNumberFormat="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5" fillId="5" borderId="7" xfId="0" applyFont="1" applyFill="1" applyBorder="1" applyAlignment="1">
      <alignment horizontal="left" vertical="top" readingOrder="1"/>
    </xf>
    <xf numFmtId="0" fontId="6" fillId="0" borderId="0" xfId="0" applyFont="1" applyBorder="1" applyAlignment="1">
      <alignment horizontal="left" vertical="top" wrapText="1"/>
    </xf>
    <xf numFmtId="0" fontId="0" fillId="0" borderId="9" xfId="0" applyBorder="1" applyAlignment="1">
      <alignment horizontal="left" vertical="top"/>
    </xf>
    <xf numFmtId="0" fontId="0" fillId="0" borderId="0" xfId="0" applyBorder="1" applyAlignment="1">
      <alignment horizontal="left" vertical="top"/>
    </xf>
    <xf numFmtId="0" fontId="2" fillId="3" borderId="3" xfId="0" applyFont="1" applyFill="1" applyBorder="1" applyAlignment="1">
      <alignment vertical="top" wrapText="1"/>
    </xf>
    <xf numFmtId="0" fontId="2" fillId="6" borderId="3" xfId="0" applyFont="1" applyFill="1" applyBorder="1" applyAlignment="1">
      <alignment vertical="top" wrapText="1"/>
    </xf>
    <xf numFmtId="2" fontId="1" fillId="0" borderId="2" xfId="0" applyNumberFormat="1" applyFont="1" applyBorder="1" applyAlignment="1">
      <alignment vertical="center" wrapText="1"/>
    </xf>
    <xf numFmtId="2" fontId="0" fillId="0" borderId="0" xfId="0" applyNumberFormat="1" applyBorder="1" applyAlignment="1">
      <alignment wrapText="1"/>
    </xf>
    <xf numFmtId="2" fontId="13" fillId="0" borderId="0" xfId="0" applyNumberFormat="1" applyFont="1" applyBorder="1" applyAlignment="1">
      <alignment vertical="top"/>
    </xf>
    <xf numFmtId="2" fontId="1" fillId="8" borderId="2" xfId="0" applyNumberFormat="1" applyFont="1" applyFill="1" applyBorder="1" applyAlignment="1">
      <alignment vertical="center"/>
    </xf>
    <xf numFmtId="2" fontId="0" fillId="0" borderId="0" xfId="0" applyNumberFormat="1" applyAlignment="1">
      <alignment wrapText="1"/>
    </xf>
    <xf numFmtId="2" fontId="6" fillId="8" borderId="2" xfId="0" applyNumberFormat="1" applyFont="1" applyFill="1" applyBorder="1" applyAlignment="1">
      <alignment vertical="center" wrapText="1"/>
    </xf>
    <xf numFmtId="2" fontId="1" fillId="5" borderId="2" xfId="0" applyNumberFormat="1" applyFont="1" applyFill="1" applyBorder="1" applyAlignment="1">
      <alignment vertical="center"/>
    </xf>
    <xf numFmtId="2" fontId="1" fillId="0" borderId="3" xfId="0" applyNumberFormat="1" applyFont="1" applyBorder="1" applyAlignment="1">
      <alignment wrapText="1"/>
    </xf>
    <xf numFmtId="2" fontId="1" fillId="0" borderId="0" xfId="0" applyNumberFormat="1" applyFont="1" applyBorder="1" applyAlignment="1">
      <alignment wrapText="1"/>
    </xf>
    <xf numFmtId="2" fontId="0" fillId="0" borderId="0" xfId="0" applyNumberFormat="1" applyBorder="1" applyAlignment="1"/>
    <xf numFmtId="2" fontId="0" fillId="0" borderId="0" xfId="0" applyNumberFormat="1" applyFill="1" applyBorder="1" applyAlignment="1">
      <alignment wrapText="1"/>
    </xf>
    <xf numFmtId="0" fontId="0" fillId="0" borderId="0" xfId="0" applyFill="1" applyBorder="1" applyAlignment="1">
      <alignment vertical="top" wrapText="1"/>
    </xf>
    <xf numFmtId="0" fontId="0" fillId="0" borderId="0" xfId="0" applyFill="1" applyAlignment="1">
      <alignment wrapText="1"/>
    </xf>
    <xf numFmtId="14" fontId="0" fillId="0" borderId="9" xfId="0" applyNumberFormat="1" applyFill="1" applyBorder="1" applyAlignment="1">
      <alignment horizontal="left" vertical="top" wrapText="1"/>
    </xf>
    <xf numFmtId="0" fontId="10" fillId="0" borderId="0" xfId="0" applyFont="1" applyFill="1" applyBorder="1" applyAlignment="1">
      <alignment vertical="center" wrapText="1"/>
    </xf>
    <xf numFmtId="0" fontId="10" fillId="0" borderId="0" xfId="0" applyFont="1" applyBorder="1" applyAlignment="1">
      <alignment vertical="center" wrapText="1"/>
    </xf>
    <xf numFmtId="0" fontId="10" fillId="0" borderId="0" xfId="0" quotePrefix="1" applyFont="1" applyBorder="1" applyAlignment="1">
      <alignment vertical="center"/>
    </xf>
    <xf numFmtId="14" fontId="0" fillId="0" borderId="0" xfId="0" applyNumberFormat="1" applyFill="1" applyBorder="1" applyAlignment="1">
      <alignment horizontal="left" vertical="top" wrapText="1"/>
    </xf>
    <xf numFmtId="0" fontId="26" fillId="0" borderId="0" xfId="0" applyFont="1" applyFill="1" applyBorder="1" applyAlignment="1">
      <alignment vertical="top" wrapText="1"/>
    </xf>
    <xf numFmtId="2" fontId="0" fillId="10" borderId="0" xfId="0" applyNumberFormat="1" applyFill="1" applyBorder="1" applyAlignment="1">
      <alignment wrapText="1"/>
    </xf>
    <xf numFmtId="0" fontId="0" fillId="10" borderId="0" xfId="0" applyFill="1" applyBorder="1" applyAlignment="1">
      <alignment vertical="top" wrapText="1"/>
    </xf>
    <xf numFmtId="14" fontId="0" fillId="0" borderId="0" xfId="0" applyNumberFormat="1" applyFont="1" applyFill="1" applyBorder="1" applyAlignment="1">
      <alignment horizontal="left"/>
    </xf>
    <xf numFmtId="0" fontId="0" fillId="0" borderId="0" xfId="0" applyFont="1" applyFill="1" applyBorder="1" applyAlignment="1">
      <alignment vertical="top" wrapText="1"/>
    </xf>
    <xf numFmtId="0" fontId="0" fillId="0" borderId="0" xfId="0" applyFont="1" applyBorder="1" applyAlignment="1">
      <alignment wrapText="1"/>
    </xf>
    <xf numFmtId="0" fontId="0" fillId="0" borderId="6" xfId="0" applyFont="1" applyBorder="1" applyAlignment="1">
      <alignment wrapText="1"/>
    </xf>
    <xf numFmtId="15" fontId="0" fillId="0" borderId="9" xfId="0" applyNumberFormat="1" applyFont="1" applyBorder="1" applyAlignment="1">
      <alignment wrapText="1"/>
    </xf>
    <xf numFmtId="16" fontId="0" fillId="0" borderId="9" xfId="0" applyNumberFormat="1" applyFont="1" applyBorder="1" applyAlignment="1">
      <alignment wrapText="1"/>
    </xf>
    <xf numFmtId="14" fontId="0" fillId="0" borderId="9" xfId="0" applyNumberFormat="1" applyFont="1" applyBorder="1" applyAlignment="1">
      <alignment wrapText="1"/>
    </xf>
    <xf numFmtId="0" fontId="0" fillId="0" borderId="0" xfId="0" applyFont="1" applyFill="1" applyBorder="1" applyAlignment="1">
      <alignment wrapText="1"/>
    </xf>
    <xf numFmtId="0" fontId="0" fillId="0" borderId="0" xfId="0" applyFont="1" applyBorder="1" applyAlignment="1">
      <alignment wrapText="1"/>
    </xf>
    <xf numFmtId="0" fontId="0" fillId="0" borderId="6" xfId="0" applyFont="1" applyBorder="1" applyAlignment="1">
      <alignment wrapText="1"/>
    </xf>
    <xf numFmtId="0" fontId="0" fillId="10" borderId="9" xfId="0" applyFill="1" applyBorder="1" applyAlignment="1">
      <alignment horizontal="left" vertical="top" wrapText="1"/>
    </xf>
    <xf numFmtId="14" fontId="0" fillId="10" borderId="9" xfId="0" applyNumberFormat="1" applyFill="1" applyBorder="1" applyAlignment="1">
      <alignment horizontal="left" vertical="top" wrapText="1"/>
    </xf>
    <xf numFmtId="0" fontId="0" fillId="0" borderId="0" xfId="0" applyAlignment="1"/>
    <xf numFmtId="2" fontId="0" fillId="0" borderId="0" xfId="0" applyNumberFormat="1" applyFill="1" applyAlignment="1">
      <alignment wrapText="1"/>
    </xf>
    <xf numFmtId="2" fontId="0" fillId="0" borderId="0" xfId="0" applyNumberFormat="1" applyFont="1" applyFill="1" applyBorder="1" applyAlignment="1">
      <alignment wrapText="1"/>
    </xf>
    <xf numFmtId="2" fontId="0" fillId="0" borderId="0" xfId="0" applyNumberFormat="1" applyFont="1" applyBorder="1"/>
    <xf numFmtId="2" fontId="1" fillId="0" borderId="0" xfId="0" applyNumberFormat="1" applyFont="1" applyBorder="1" applyAlignment="1">
      <alignment vertical="center" wrapText="1"/>
    </xf>
    <xf numFmtId="0" fontId="1" fillId="0" borderId="0" xfId="0" applyFont="1" applyBorder="1" applyAlignment="1">
      <alignment vertical="top" wrapText="1"/>
    </xf>
    <xf numFmtId="14" fontId="1" fillId="0" borderId="0" xfId="0" applyNumberFormat="1" applyFont="1" applyBorder="1" applyAlignment="1">
      <alignment horizontal="left" vertical="top" wrapText="1"/>
    </xf>
    <xf numFmtId="2" fontId="0" fillId="0" borderId="0" xfId="0" applyNumberFormat="1" applyFont="1"/>
    <xf numFmtId="2" fontId="0" fillId="0" borderId="0" xfId="0" quotePrefix="1" applyNumberFormat="1" applyBorder="1" applyAlignment="1"/>
    <xf numFmtId="2" fontId="0" fillId="0" borderId="0" xfId="0" applyNumberFormat="1" applyFont="1" applyBorder="1" applyAlignment="1">
      <alignment wrapText="1"/>
    </xf>
    <xf numFmtId="0" fontId="0" fillId="0" borderId="9" xfId="0" applyFill="1" applyBorder="1" applyAlignment="1">
      <alignment horizontal="left" vertical="top" wrapText="1"/>
    </xf>
    <xf numFmtId="0" fontId="0" fillId="0" borderId="0" xfId="0" applyFill="1" applyBorder="1" applyAlignment="1">
      <alignment horizontal="left" vertical="top" wrapText="1"/>
    </xf>
    <xf numFmtId="0" fontId="27" fillId="0" borderId="0" xfId="0" applyFont="1" applyFill="1" applyBorder="1" applyAlignment="1">
      <alignment horizontal="left" vertical="top" wrapText="1"/>
    </xf>
    <xf numFmtId="2" fontId="26" fillId="0" borderId="0" xfId="0" applyNumberFormat="1" applyFont="1" applyFill="1" applyBorder="1" applyAlignment="1">
      <alignment vertical="center" wrapText="1"/>
    </xf>
    <xf numFmtId="15" fontId="10" fillId="0" borderId="0" xfId="0" applyNumberFormat="1" applyFont="1" applyFill="1" applyBorder="1" applyAlignment="1">
      <alignment horizontal="left" vertical="top" wrapText="1"/>
    </xf>
    <xf numFmtId="2" fontId="10" fillId="0" borderId="0" xfId="0" applyNumberFormat="1" applyFont="1" applyFill="1" applyBorder="1" applyAlignment="1">
      <alignment vertical="center" wrapText="1"/>
    </xf>
    <xf numFmtId="0" fontId="10" fillId="0" borderId="0" xfId="0" applyFont="1" applyFill="1" applyBorder="1" applyAlignment="1">
      <alignment vertical="top" wrapText="1"/>
    </xf>
    <xf numFmtId="15" fontId="0" fillId="0" borderId="0" xfId="0" applyNumberFormat="1" applyFill="1" applyBorder="1" applyAlignment="1">
      <alignment horizontal="left" vertical="top" wrapText="1"/>
    </xf>
    <xf numFmtId="16" fontId="0" fillId="0" borderId="0" xfId="0" applyNumberFormat="1" applyFill="1" applyBorder="1" applyAlignment="1">
      <alignment horizontal="left" vertical="top" wrapText="1"/>
    </xf>
    <xf numFmtId="14" fontId="0" fillId="0" borderId="9" xfId="0" applyNumberFormat="1" applyFont="1" applyFill="1" applyBorder="1" applyAlignment="1">
      <alignment horizontal="left" wrapText="1"/>
    </xf>
    <xf numFmtId="0" fontId="0" fillId="0" borderId="6" xfId="0" applyFont="1" applyFill="1" applyBorder="1" applyAlignment="1">
      <alignment wrapText="1"/>
    </xf>
    <xf numFmtId="14" fontId="0" fillId="0" borderId="0" xfId="0" applyNumberFormat="1" applyFont="1" applyFill="1" applyBorder="1" applyAlignment="1">
      <alignment horizontal="left" wrapText="1"/>
    </xf>
    <xf numFmtId="16" fontId="0" fillId="0" borderId="0" xfId="0" applyNumberFormat="1" applyFont="1" applyFill="1" applyBorder="1" applyAlignment="1">
      <alignment horizontal="left"/>
    </xf>
    <xf numFmtId="0" fontId="0" fillId="0" borderId="9" xfId="0" applyFont="1" applyFill="1" applyBorder="1" applyAlignment="1">
      <alignment wrapText="1"/>
    </xf>
    <xf numFmtId="0" fontId="0" fillId="0" borderId="0" xfId="0" applyFill="1" applyAlignment="1"/>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9" zoomScaleNormal="100" workbookViewId="0">
      <selection activeCell="A22" sqref="A22"/>
    </sheetView>
  </sheetViews>
  <sheetFormatPr defaultColWidth="8.7109375" defaultRowHeight="14.25" x14ac:dyDescent="0.2"/>
  <cols>
    <col min="1" max="1" width="219.28515625" style="50" customWidth="1"/>
    <col min="2" max="16384" width="8.7109375" style="50"/>
  </cols>
  <sheetData>
    <row r="1" spans="1:1" ht="15" x14ac:dyDescent="0.2">
      <c r="A1" s="57" t="s">
        <v>48</v>
      </c>
    </row>
    <row r="2" spans="1:1" x14ac:dyDescent="0.2">
      <c r="A2" s="50" t="s">
        <v>73</v>
      </c>
    </row>
    <row r="3" spans="1:1" ht="15" x14ac:dyDescent="0.2">
      <c r="A3" s="51" t="s">
        <v>62</v>
      </c>
    </row>
    <row r="4" spans="1:1" x14ac:dyDescent="0.2">
      <c r="A4" s="78" t="s">
        <v>75</v>
      </c>
    </row>
    <row r="5" spans="1:1" x14ac:dyDescent="0.2">
      <c r="A5" s="78" t="s">
        <v>74</v>
      </c>
    </row>
    <row r="6" spans="1:1" x14ac:dyDescent="0.2">
      <c r="A6" s="78" t="s">
        <v>76</v>
      </c>
    </row>
    <row r="7" spans="1:1" x14ac:dyDescent="0.2">
      <c r="A7" s="78" t="s">
        <v>77</v>
      </c>
    </row>
    <row r="8" spans="1:1" ht="15" x14ac:dyDescent="0.2">
      <c r="A8" s="51" t="s">
        <v>78</v>
      </c>
    </row>
    <row r="9" spans="1:1" x14ac:dyDescent="0.2">
      <c r="A9" s="55" t="s">
        <v>79</v>
      </c>
    </row>
    <row r="10" spans="1:1" x14ac:dyDescent="0.2">
      <c r="A10" s="78" t="s">
        <v>80</v>
      </c>
    </row>
    <row r="11" spans="1:1" x14ac:dyDescent="0.2">
      <c r="A11" s="78" t="s">
        <v>81</v>
      </c>
    </row>
    <row r="12" spans="1:1" x14ac:dyDescent="0.2">
      <c r="A12" s="52" t="s">
        <v>82</v>
      </c>
    </row>
    <row r="13" spans="1:1" x14ac:dyDescent="0.2">
      <c r="A13" s="78" t="s">
        <v>83</v>
      </c>
    </row>
    <row r="14" spans="1:1" ht="15" x14ac:dyDescent="0.2">
      <c r="A14" s="51" t="s">
        <v>84</v>
      </c>
    </row>
    <row r="15" spans="1:1" x14ac:dyDescent="0.2">
      <c r="A15" s="52" t="s">
        <v>42</v>
      </c>
    </row>
    <row r="16" spans="1:1" x14ac:dyDescent="0.2">
      <c r="A16" s="53" t="s">
        <v>95</v>
      </c>
    </row>
    <row r="17" spans="1:1" x14ac:dyDescent="0.2">
      <c r="A17" s="49" t="s">
        <v>96</v>
      </c>
    </row>
    <row r="18" spans="1:1" ht="15" x14ac:dyDescent="0.2">
      <c r="A18" s="80" t="s">
        <v>44</v>
      </c>
    </row>
    <row r="19" spans="1:1" x14ac:dyDescent="0.2">
      <c r="A19" s="49" t="s">
        <v>97</v>
      </c>
    </row>
    <row r="20" spans="1:1" ht="15" x14ac:dyDescent="0.2">
      <c r="A20" s="51" t="s">
        <v>85</v>
      </c>
    </row>
    <row r="21" spans="1:1" ht="15" x14ac:dyDescent="0.2">
      <c r="A21" s="51" t="s">
        <v>86</v>
      </c>
    </row>
    <row r="22" spans="1:1" ht="29.25" x14ac:dyDescent="0.2">
      <c r="A22" s="52" t="s">
        <v>98</v>
      </c>
    </row>
    <row r="23" spans="1:1" x14ac:dyDescent="0.2">
      <c r="A23" s="52" t="s">
        <v>87</v>
      </c>
    </row>
    <row r="24" spans="1:1" ht="28.5" x14ac:dyDescent="0.2">
      <c r="A24" s="52" t="s">
        <v>99</v>
      </c>
    </row>
    <row r="25" spans="1:1" ht="28.5" x14ac:dyDescent="0.2">
      <c r="A25" s="52" t="s">
        <v>100</v>
      </c>
    </row>
    <row r="26" spans="1:1" x14ac:dyDescent="0.2">
      <c r="A26" s="52" t="s">
        <v>88</v>
      </c>
    </row>
    <row r="27" spans="1:1" ht="28.5" customHeight="1" x14ac:dyDescent="0.2">
      <c r="A27" s="52" t="s">
        <v>89</v>
      </c>
    </row>
    <row r="28" spans="1:1" ht="28.5" x14ac:dyDescent="0.2">
      <c r="A28" s="55" t="s">
        <v>90</v>
      </c>
    </row>
    <row r="29" spans="1:1" ht="15" x14ac:dyDescent="0.2">
      <c r="A29" s="51" t="s">
        <v>15</v>
      </c>
    </row>
    <row r="30" spans="1:1" ht="14.25" customHeight="1" x14ac:dyDescent="0.2">
      <c r="A30" s="53" t="s">
        <v>45</v>
      </c>
    </row>
    <row r="31" spans="1:1" ht="14.25" customHeight="1" x14ac:dyDescent="0.2">
      <c r="A31" s="53" t="s">
        <v>101</v>
      </c>
    </row>
    <row r="32" spans="1:1" x14ac:dyDescent="0.2">
      <c r="A32" s="49" t="s">
        <v>102</v>
      </c>
    </row>
    <row r="33" spans="1:1" x14ac:dyDescent="0.2">
      <c r="A33" s="49" t="s">
        <v>91</v>
      </c>
    </row>
    <row r="34" spans="1:1" ht="28.5" x14ac:dyDescent="0.2">
      <c r="A34" s="63" t="s">
        <v>92</v>
      </c>
    </row>
    <row r="35" spans="1:1" x14ac:dyDescent="0.2">
      <c r="A35" s="54" t="s">
        <v>46</v>
      </c>
    </row>
    <row r="36" spans="1:1" ht="28.5" customHeight="1" x14ac:dyDescent="0.2">
      <c r="A36" s="52" t="s">
        <v>93</v>
      </c>
    </row>
    <row r="37" spans="1:1" x14ac:dyDescent="0.2">
      <c r="A37" s="63" t="s">
        <v>47</v>
      </c>
    </row>
    <row r="38" spans="1:1" x14ac:dyDescent="0.2">
      <c r="A38" s="49" t="s">
        <v>103</v>
      </c>
    </row>
    <row r="39" spans="1:1" x14ac:dyDescent="0.2">
      <c r="A39" s="49" t="s">
        <v>94</v>
      </c>
    </row>
    <row r="40" spans="1:1" x14ac:dyDescent="0.2">
      <c r="A40" s="49"/>
    </row>
    <row r="41" spans="1:1" x14ac:dyDescent="0.2">
      <c r="A41" s="49"/>
    </row>
    <row r="42" spans="1:1" x14ac:dyDescent="0.2">
      <c r="A42" s="79" t="s">
        <v>43</v>
      </c>
    </row>
    <row r="43" spans="1:1" x14ac:dyDescent="0.2">
      <c r="A43" s="100" t="s">
        <v>104</v>
      </c>
    </row>
    <row r="48" spans="1:1" x14ac:dyDescent="0.2">
      <c r="A48" s="56"/>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3"/>
  <sheetViews>
    <sheetView tabSelected="1" topLeftCell="A69" zoomScaleNormal="100" workbookViewId="0">
      <selection activeCell="B73" sqref="B73"/>
    </sheetView>
  </sheetViews>
  <sheetFormatPr defaultColWidth="9.140625" defaultRowHeight="12.75" x14ac:dyDescent="0.2"/>
  <cols>
    <col min="1" max="1" width="23.5703125" style="112" customWidth="1"/>
    <col min="2" max="2" width="16.28515625" style="123" customWidth="1"/>
    <col min="3" max="3" width="67.7109375" style="6" customWidth="1"/>
    <col min="4" max="4" width="28.140625" style="6" customWidth="1"/>
    <col min="5" max="7" width="11.5703125" style="1" bestFit="1" customWidth="1"/>
    <col min="8" max="16384" width="9.140625" style="1"/>
  </cols>
  <sheetData>
    <row r="1" spans="1:4" ht="36" customHeight="1" x14ac:dyDescent="0.2">
      <c r="A1" s="178" t="s">
        <v>26</v>
      </c>
      <c r="B1" s="178"/>
      <c r="C1" s="178"/>
      <c r="D1" s="178"/>
    </row>
    <row r="2" spans="1:4" ht="36" customHeight="1" x14ac:dyDescent="0.2">
      <c r="A2" s="104" t="s">
        <v>8</v>
      </c>
      <c r="B2" s="183" t="s">
        <v>108</v>
      </c>
      <c r="C2" s="183"/>
      <c r="D2" s="183"/>
    </row>
    <row r="3" spans="1:4" ht="36" customHeight="1" x14ac:dyDescent="0.2">
      <c r="A3" s="104" t="s">
        <v>9</v>
      </c>
      <c r="B3" s="184" t="s">
        <v>109</v>
      </c>
      <c r="C3" s="184"/>
      <c r="D3" s="184"/>
    </row>
    <row r="4" spans="1:4" ht="36" customHeight="1" x14ac:dyDescent="0.2">
      <c r="A4" s="104" t="s">
        <v>3</v>
      </c>
      <c r="B4" s="184" t="s">
        <v>296</v>
      </c>
      <c r="C4" s="184"/>
      <c r="D4" s="184"/>
    </row>
    <row r="5" spans="1:4" s="3" customFormat="1" ht="36" customHeight="1" x14ac:dyDescent="0.2">
      <c r="A5" s="185" t="s">
        <v>10</v>
      </c>
      <c r="B5" s="186"/>
      <c r="C5" s="186"/>
      <c r="D5" s="186"/>
    </row>
    <row r="6" spans="1:4" s="3" customFormat="1" ht="35.25" customHeight="1" x14ac:dyDescent="0.2">
      <c r="A6" s="187" t="s">
        <v>61</v>
      </c>
      <c r="B6" s="188"/>
      <c r="C6" s="188"/>
      <c r="D6" s="188"/>
    </row>
    <row r="7" spans="1:4" s="4" customFormat="1" ht="19.5" customHeight="1" x14ac:dyDescent="0.2">
      <c r="A7" s="181" t="s">
        <v>37</v>
      </c>
      <c r="B7" s="182"/>
      <c r="C7" s="182"/>
      <c r="D7" s="182"/>
    </row>
    <row r="8" spans="1:4" s="38" customFormat="1" ht="38.25" x14ac:dyDescent="0.2">
      <c r="A8" s="105" t="s">
        <v>28</v>
      </c>
      <c r="B8" s="119" t="s">
        <v>126</v>
      </c>
      <c r="C8" s="101" t="s">
        <v>64</v>
      </c>
      <c r="D8" s="101" t="s">
        <v>19</v>
      </c>
    </row>
    <row r="9" spans="1:4" ht="25.5" x14ac:dyDescent="0.2">
      <c r="A9" s="110" t="s">
        <v>110</v>
      </c>
      <c r="B9" s="120"/>
      <c r="C9" s="36" t="s">
        <v>113</v>
      </c>
      <c r="D9" s="36"/>
    </row>
    <row r="10" spans="1:4" s="131" customFormat="1" x14ac:dyDescent="0.2">
      <c r="A10" s="136"/>
      <c r="B10" s="129">
        <v>88.69</v>
      </c>
      <c r="C10" s="137"/>
      <c r="D10" s="130" t="s">
        <v>145</v>
      </c>
    </row>
    <row r="11" spans="1:4" s="131" customFormat="1" x14ac:dyDescent="0.2">
      <c r="A11" s="132"/>
      <c r="B11" s="129">
        <v>88.14</v>
      </c>
      <c r="C11" s="130"/>
      <c r="D11" s="130" t="s">
        <v>111</v>
      </c>
    </row>
    <row r="12" spans="1:4" s="131" customFormat="1" ht="25.5" x14ac:dyDescent="0.2">
      <c r="A12" s="132"/>
      <c r="B12" s="129">
        <v>17.739999999999998</v>
      </c>
      <c r="C12" s="130"/>
      <c r="D12" s="130" t="s">
        <v>112</v>
      </c>
    </row>
    <row r="13" spans="1:4" s="131" customFormat="1" x14ac:dyDescent="0.2">
      <c r="A13" s="132"/>
      <c r="B13" s="129">
        <v>16.66</v>
      </c>
      <c r="C13" s="130"/>
      <c r="D13" s="130" t="s">
        <v>107</v>
      </c>
    </row>
    <row r="14" spans="1:4" s="131" customFormat="1" x14ac:dyDescent="0.2">
      <c r="A14" s="132"/>
      <c r="B14" s="129">
        <v>15</v>
      </c>
      <c r="C14" s="130"/>
      <c r="D14" s="130" t="s">
        <v>132</v>
      </c>
    </row>
    <row r="15" spans="1:4" s="131" customFormat="1" x14ac:dyDescent="0.2">
      <c r="A15" s="151"/>
      <c r="B15" s="138"/>
      <c r="C15" s="139"/>
      <c r="D15" s="139"/>
    </row>
    <row r="16" spans="1:4" x14ac:dyDescent="0.2">
      <c r="A16" s="151"/>
      <c r="B16" s="138"/>
      <c r="C16" s="139"/>
      <c r="D16" s="139"/>
    </row>
    <row r="17" spans="1:7" ht="25.5" x14ac:dyDescent="0.2">
      <c r="A17" s="110" t="s">
        <v>134</v>
      </c>
      <c r="B17" s="120"/>
      <c r="C17" s="36" t="s">
        <v>124</v>
      </c>
      <c r="D17" s="36"/>
    </row>
    <row r="18" spans="1:7" ht="13.5" customHeight="1" x14ac:dyDescent="0.2">
      <c r="A18" s="132"/>
      <c r="B18" s="129">
        <v>120.25</v>
      </c>
      <c r="C18" s="130" t="s">
        <v>155</v>
      </c>
      <c r="D18" s="130" t="s">
        <v>119</v>
      </c>
      <c r="E18" s="131"/>
    </row>
    <row r="19" spans="1:7" x14ac:dyDescent="0.2">
      <c r="A19" s="132"/>
      <c r="B19" s="129">
        <v>257.61</v>
      </c>
      <c r="C19" s="130"/>
      <c r="D19" s="130" t="s">
        <v>139</v>
      </c>
      <c r="E19" s="131"/>
    </row>
    <row r="20" spans="1:7" s="131" customFormat="1" x14ac:dyDescent="0.2">
      <c r="A20" s="132"/>
      <c r="B20" s="129">
        <f>441.32+544.36</f>
        <v>985.68000000000006</v>
      </c>
      <c r="C20" s="130"/>
      <c r="D20" s="130" t="s">
        <v>123</v>
      </c>
    </row>
    <row r="21" spans="1:7" s="131" customFormat="1" x14ac:dyDescent="0.2">
      <c r="A21" s="132"/>
      <c r="B21" s="129">
        <v>314.66000000000003</v>
      </c>
      <c r="C21" s="130"/>
      <c r="D21" s="130" t="s">
        <v>147</v>
      </c>
    </row>
    <row r="22" spans="1:7" s="131" customFormat="1" x14ac:dyDescent="0.2">
      <c r="A22" s="132"/>
      <c r="B22" s="129">
        <v>10</v>
      </c>
      <c r="C22" s="130"/>
      <c r="D22" s="130" t="s">
        <v>132</v>
      </c>
    </row>
    <row r="23" spans="1:7" s="131" customFormat="1" x14ac:dyDescent="0.2">
      <c r="A23" s="132"/>
      <c r="B23" s="129">
        <f>14.41+63.38+36.44+63.56</f>
        <v>177.79000000000002</v>
      </c>
      <c r="C23" s="130"/>
      <c r="D23" s="130" t="s">
        <v>309</v>
      </c>
    </row>
    <row r="24" spans="1:7" ht="43.5" customHeight="1" x14ac:dyDescent="0.2">
      <c r="A24" s="132"/>
      <c r="B24" s="129">
        <f>11.27+8.91+135.26</f>
        <v>155.44</v>
      </c>
      <c r="C24" s="130"/>
      <c r="D24" s="130" t="s">
        <v>297</v>
      </c>
      <c r="E24" s="131"/>
    </row>
    <row r="25" spans="1:7" x14ac:dyDescent="0.2">
      <c r="A25" s="132"/>
      <c r="B25" s="129">
        <v>88.69</v>
      </c>
      <c r="C25" s="130"/>
      <c r="D25" s="130" t="s">
        <v>246</v>
      </c>
      <c r="E25" s="131"/>
    </row>
    <row r="26" spans="1:7" x14ac:dyDescent="0.2">
      <c r="A26" s="151"/>
      <c r="B26" s="138"/>
      <c r="C26" s="139"/>
      <c r="D26" s="139"/>
    </row>
    <row r="27" spans="1:7" x14ac:dyDescent="0.2">
      <c r="A27" s="151"/>
      <c r="B27" s="138"/>
      <c r="C27" s="139"/>
      <c r="D27" s="139"/>
    </row>
    <row r="28" spans="1:7" ht="25.5" x14ac:dyDescent="0.2">
      <c r="A28" s="106" t="s">
        <v>221</v>
      </c>
      <c r="B28" s="120"/>
      <c r="C28" s="36" t="s">
        <v>308</v>
      </c>
      <c r="D28" s="36"/>
    </row>
    <row r="29" spans="1:7" x14ac:dyDescent="0.2">
      <c r="A29" s="106"/>
      <c r="B29" s="129">
        <v>2730</v>
      </c>
      <c r="C29" s="36" t="s">
        <v>257</v>
      </c>
      <c r="D29" s="36" t="s">
        <v>117</v>
      </c>
      <c r="E29" s="120"/>
      <c r="F29" s="128"/>
      <c r="G29" s="120"/>
    </row>
    <row r="30" spans="1:7" x14ac:dyDescent="0.2">
      <c r="A30" s="106"/>
      <c r="B30" s="120">
        <v>2320</v>
      </c>
      <c r="C30" s="36" t="s">
        <v>223</v>
      </c>
      <c r="D30" s="36" t="s">
        <v>222</v>
      </c>
    </row>
    <row r="31" spans="1:7" x14ac:dyDescent="0.2">
      <c r="A31" s="162"/>
      <c r="B31" s="129">
        <f>35.95+48.24+135.36</f>
        <v>219.55</v>
      </c>
      <c r="C31" s="130"/>
      <c r="D31" s="130" t="s">
        <v>298</v>
      </c>
      <c r="F31" s="152"/>
    </row>
    <row r="32" spans="1:7" ht="25.5" x14ac:dyDescent="0.2">
      <c r="A32" s="132"/>
      <c r="B32" s="129">
        <v>575.13</v>
      </c>
      <c r="C32" s="130"/>
      <c r="D32" s="130" t="s">
        <v>312</v>
      </c>
    </row>
    <row r="33" spans="1:6" x14ac:dyDescent="0.2">
      <c r="A33" s="162"/>
      <c r="B33" s="129">
        <v>223.04</v>
      </c>
      <c r="C33" s="130"/>
      <c r="D33" s="130" t="s">
        <v>159</v>
      </c>
    </row>
    <row r="34" spans="1:6" x14ac:dyDescent="0.2">
      <c r="A34" s="162"/>
      <c r="B34" s="129">
        <v>106.97</v>
      </c>
      <c r="C34" s="130"/>
      <c r="D34" s="130" t="s">
        <v>281</v>
      </c>
    </row>
    <row r="35" spans="1:6" x14ac:dyDescent="0.2">
      <c r="A35" s="162"/>
      <c r="B35" s="129">
        <v>61.02</v>
      </c>
      <c r="C35" s="130"/>
      <c r="D35" s="130" t="s">
        <v>227</v>
      </c>
    </row>
    <row r="36" spans="1:6" x14ac:dyDescent="0.2">
      <c r="A36" s="106" t="s">
        <v>224</v>
      </c>
      <c r="B36" s="120"/>
      <c r="C36" s="36" t="s">
        <v>225</v>
      </c>
      <c r="D36" s="36"/>
    </row>
    <row r="37" spans="1:6" x14ac:dyDescent="0.2">
      <c r="A37" s="150"/>
      <c r="B37" s="138"/>
      <c r="C37" s="139"/>
      <c r="D37" s="139"/>
    </row>
    <row r="38" spans="1:6" x14ac:dyDescent="0.2">
      <c r="A38" s="150"/>
      <c r="B38" s="138"/>
      <c r="C38" s="139"/>
      <c r="D38" s="139"/>
    </row>
    <row r="39" spans="1:6" ht="15" customHeight="1" x14ac:dyDescent="0.2">
      <c r="A39" s="106" t="s">
        <v>226</v>
      </c>
      <c r="B39" s="120"/>
      <c r="C39" s="36" t="s">
        <v>245</v>
      </c>
      <c r="D39" s="36"/>
      <c r="E39" s="112"/>
    </row>
    <row r="40" spans="1:6" x14ac:dyDescent="0.2">
      <c r="A40" s="106"/>
      <c r="B40" s="129">
        <v>763.15</v>
      </c>
      <c r="C40" s="36"/>
      <c r="D40" s="36" t="s">
        <v>222</v>
      </c>
      <c r="E40" s="112"/>
    </row>
    <row r="41" spans="1:6" x14ac:dyDescent="0.2">
      <c r="A41" s="132"/>
      <c r="B41" s="129">
        <f>680*13</f>
        <v>8840</v>
      </c>
      <c r="C41" s="130"/>
      <c r="D41" s="130" t="s">
        <v>310</v>
      </c>
      <c r="F41" s="152"/>
    </row>
    <row r="42" spans="1:6" x14ac:dyDescent="0.2">
      <c r="A42" s="162"/>
      <c r="B42" s="129">
        <f>49.08+41.36</f>
        <v>90.44</v>
      </c>
      <c r="C42" s="130"/>
      <c r="D42" s="130" t="s">
        <v>286</v>
      </c>
    </row>
    <row r="43" spans="1:6" x14ac:dyDescent="0.2">
      <c r="A43" s="162"/>
      <c r="B43" s="129">
        <f>19.46+19.35+13.62+16.27+15.05+95.48</f>
        <v>179.23000000000002</v>
      </c>
      <c r="C43" s="130"/>
      <c r="D43" s="130" t="s">
        <v>287</v>
      </c>
    </row>
    <row r="44" spans="1:6" x14ac:dyDescent="0.2">
      <c r="A44" s="132"/>
      <c r="B44" s="129">
        <v>391.51</v>
      </c>
      <c r="C44" s="130"/>
      <c r="D44" s="130" t="s">
        <v>284</v>
      </c>
    </row>
    <row r="45" spans="1:6" x14ac:dyDescent="0.2">
      <c r="A45" s="132"/>
      <c r="B45" s="129">
        <v>280.36</v>
      </c>
      <c r="C45" s="130"/>
      <c r="D45" s="130" t="s">
        <v>285</v>
      </c>
      <c r="F45" s="123"/>
    </row>
    <row r="46" spans="1:6" x14ac:dyDescent="0.2">
      <c r="A46" s="150"/>
      <c r="B46" s="138"/>
      <c r="C46" s="139"/>
      <c r="D46" s="139"/>
    </row>
    <row r="47" spans="1:6" x14ac:dyDescent="0.2">
      <c r="A47" s="150"/>
      <c r="B47" s="138"/>
      <c r="C47" s="139"/>
      <c r="D47" s="139"/>
    </row>
    <row r="48" spans="1:6" ht="25.5" x14ac:dyDescent="0.2">
      <c r="A48" s="162" t="s">
        <v>228</v>
      </c>
      <c r="B48" s="129"/>
      <c r="C48" s="130" t="s">
        <v>271</v>
      </c>
      <c r="D48" s="130" t="s">
        <v>270</v>
      </c>
    </row>
    <row r="49" spans="1:6" x14ac:dyDescent="0.2">
      <c r="A49" s="162"/>
      <c r="B49" s="129">
        <v>190</v>
      </c>
      <c r="C49" s="129"/>
      <c r="D49" s="130" t="s">
        <v>272</v>
      </c>
    </row>
    <row r="50" spans="1:6" x14ac:dyDescent="0.2">
      <c r="A50" s="162"/>
      <c r="B50" s="129">
        <f>78.65+49.65</f>
        <v>128.30000000000001</v>
      </c>
      <c r="C50" s="130"/>
      <c r="D50" s="130" t="s">
        <v>159</v>
      </c>
    </row>
    <row r="51" spans="1:6" ht="15" customHeight="1" x14ac:dyDescent="0.2">
      <c r="A51" s="173"/>
      <c r="B51" s="147">
        <v>66.790000000000006</v>
      </c>
      <c r="C51" s="147"/>
      <c r="D51" s="147" t="s">
        <v>307</v>
      </c>
      <c r="E51" s="147"/>
      <c r="F51" s="172"/>
    </row>
    <row r="52" spans="1:6" x14ac:dyDescent="0.2">
      <c r="A52" s="162"/>
      <c r="B52" s="129">
        <f>183.09+837.52</f>
        <v>1020.61</v>
      </c>
      <c r="C52" s="130"/>
      <c r="D52" s="130" t="s">
        <v>117</v>
      </c>
    </row>
    <row r="53" spans="1:6" x14ac:dyDescent="0.2">
      <c r="A53" s="162"/>
      <c r="B53" s="129">
        <f>(60.95+151.72+49.03)</f>
        <v>261.70000000000005</v>
      </c>
      <c r="C53" s="130"/>
      <c r="D53" s="130" t="s">
        <v>229</v>
      </c>
    </row>
    <row r="54" spans="1:6" x14ac:dyDescent="0.2">
      <c r="A54" s="140"/>
      <c r="B54" s="17">
        <v>17.39</v>
      </c>
      <c r="C54" s="141"/>
      <c r="D54" s="130" t="s">
        <v>167</v>
      </c>
    </row>
    <row r="55" spans="1:6" ht="38.25" x14ac:dyDescent="0.2">
      <c r="A55" s="132"/>
      <c r="B55" s="129">
        <f>395.88+3.96</f>
        <v>399.84</v>
      </c>
      <c r="C55" s="130"/>
      <c r="D55" s="130" t="s">
        <v>313</v>
      </c>
    </row>
    <row r="56" spans="1:6" x14ac:dyDescent="0.2">
      <c r="A56" s="151"/>
      <c r="B56" s="138"/>
      <c r="C56" s="139"/>
      <c r="D56" s="139"/>
    </row>
    <row r="57" spans="1:6" s="131" customFormat="1" x14ac:dyDescent="0.2">
      <c r="A57" s="150"/>
      <c r="B57" s="138"/>
      <c r="C57" s="139"/>
      <c r="D57" s="139"/>
      <c r="E57" s="1"/>
      <c r="F57" s="1"/>
    </row>
    <row r="58" spans="1:6" ht="12.75" customHeight="1" x14ac:dyDescent="0.2">
      <c r="A58" s="132" t="s">
        <v>130</v>
      </c>
      <c r="B58" s="129">
        <f>16+25+25+45</f>
        <v>111</v>
      </c>
      <c r="C58" s="130"/>
      <c r="D58" s="130" t="s">
        <v>133</v>
      </c>
      <c r="E58" s="131"/>
      <c r="F58" s="131"/>
    </row>
    <row r="59" spans="1:6" x14ac:dyDescent="0.2">
      <c r="A59" s="107" t="s">
        <v>34</v>
      </c>
      <c r="B59" s="121"/>
      <c r="C59" s="36"/>
      <c r="D59" s="36"/>
    </row>
    <row r="60" spans="1:6" x14ac:dyDescent="0.2">
      <c r="A60" s="106"/>
      <c r="B60" s="120"/>
      <c r="C60" s="36"/>
      <c r="D60" s="36"/>
    </row>
    <row r="61" spans="1:6" hidden="1" x14ac:dyDescent="0.2">
      <c r="A61" s="106"/>
      <c r="B61" s="120"/>
      <c r="C61" s="36"/>
      <c r="D61" s="36"/>
    </row>
    <row r="62" spans="1:6" ht="19.5" customHeight="1" x14ac:dyDescent="0.2">
      <c r="A62" s="106"/>
      <c r="B62" s="120"/>
      <c r="C62" s="36"/>
      <c r="D62" s="36"/>
    </row>
    <row r="63" spans="1:6" s="4" customFormat="1" ht="19.5" customHeight="1" x14ac:dyDescent="0.2">
      <c r="A63" s="108" t="s">
        <v>4</v>
      </c>
      <c r="B63" s="122">
        <f>SUM(B9:B62)</f>
        <v>21312.379999999997</v>
      </c>
      <c r="C63" s="36"/>
      <c r="D63" s="36"/>
      <c r="E63" s="1"/>
      <c r="F63" s="1"/>
    </row>
    <row r="64" spans="1:6" s="38" customFormat="1" ht="37.5" customHeight="1" x14ac:dyDescent="0.2">
      <c r="A64" s="189" t="s">
        <v>17</v>
      </c>
      <c r="B64" s="190"/>
      <c r="C64" s="190"/>
      <c r="D64" s="117"/>
      <c r="E64" s="4"/>
      <c r="F64" s="4"/>
    </row>
    <row r="65" spans="1:6" s="134" customFormat="1" ht="38.25" x14ac:dyDescent="0.2">
      <c r="A65" s="105" t="s">
        <v>28</v>
      </c>
      <c r="B65" s="119" t="s">
        <v>127</v>
      </c>
      <c r="C65" s="101" t="s">
        <v>65</v>
      </c>
      <c r="D65" s="101" t="s">
        <v>18</v>
      </c>
      <c r="E65" s="38"/>
      <c r="F65" s="38"/>
    </row>
    <row r="66" spans="1:6" s="134" customFormat="1" x14ac:dyDescent="0.2">
      <c r="A66" s="164" t="s">
        <v>140</v>
      </c>
      <c r="B66" s="165">
        <v>365.22</v>
      </c>
      <c r="C66" s="137" t="s">
        <v>201</v>
      </c>
      <c r="D66" s="137" t="s">
        <v>117</v>
      </c>
      <c r="E66" s="135" t="s">
        <v>141</v>
      </c>
    </row>
    <row r="67" spans="1:6" s="133" customFormat="1" x14ac:dyDescent="0.2">
      <c r="A67" s="164"/>
      <c r="B67" s="165"/>
      <c r="C67" s="137"/>
      <c r="D67" s="137"/>
      <c r="E67" s="135"/>
      <c r="F67" s="134"/>
    </row>
    <row r="68" spans="1:6" s="133" customFormat="1" x14ac:dyDescent="0.2">
      <c r="A68" s="166">
        <v>42915</v>
      </c>
      <c r="B68" s="167">
        <v>38.090000000000003</v>
      </c>
      <c r="C68" s="168" t="s">
        <v>135</v>
      </c>
      <c r="D68" s="168" t="s">
        <v>136</v>
      </c>
    </row>
    <row r="69" spans="1:6" s="133" customFormat="1" x14ac:dyDescent="0.2">
      <c r="A69" s="166">
        <v>42915</v>
      </c>
      <c r="B69" s="167">
        <v>32.26</v>
      </c>
      <c r="C69" s="168" t="s">
        <v>135</v>
      </c>
      <c r="D69" s="168" t="s">
        <v>137</v>
      </c>
    </row>
    <row r="70" spans="1:6" s="133" customFormat="1" x14ac:dyDescent="0.2">
      <c r="A70" s="166">
        <v>42915</v>
      </c>
      <c r="B70" s="167">
        <v>58.52</v>
      </c>
      <c r="C70" s="168" t="s">
        <v>135</v>
      </c>
      <c r="D70" s="168" t="s">
        <v>138</v>
      </c>
    </row>
    <row r="71" spans="1:6" s="131" customFormat="1" x14ac:dyDescent="0.2">
      <c r="A71" s="166"/>
      <c r="B71" s="167"/>
      <c r="C71" s="168"/>
      <c r="D71" s="168"/>
      <c r="E71" s="133"/>
      <c r="F71" s="133"/>
    </row>
    <row r="72" spans="1:6" s="131" customFormat="1" ht="25.5" x14ac:dyDescent="0.2">
      <c r="A72" s="166" t="s">
        <v>314</v>
      </c>
      <c r="B72" s="167">
        <v>342.61</v>
      </c>
      <c r="C72" s="137" t="s">
        <v>204</v>
      </c>
      <c r="D72" s="168" t="s">
        <v>315</v>
      </c>
      <c r="E72" s="133"/>
      <c r="F72" s="133"/>
    </row>
    <row r="73" spans="1:6" s="131" customFormat="1" ht="25.5" x14ac:dyDescent="0.2">
      <c r="A73" s="136">
        <v>42920</v>
      </c>
      <c r="B73" s="129">
        <v>360.21</v>
      </c>
      <c r="C73" s="137" t="s">
        <v>204</v>
      </c>
      <c r="D73" s="130" t="s">
        <v>106</v>
      </c>
    </row>
    <row r="74" spans="1:6" s="131" customFormat="1" ht="25.5" x14ac:dyDescent="0.2">
      <c r="A74" s="136">
        <v>42920</v>
      </c>
      <c r="B74" s="129">
        <v>1282.6099999999999</v>
      </c>
      <c r="C74" s="137" t="s">
        <v>204</v>
      </c>
      <c r="D74" s="130" t="s">
        <v>203</v>
      </c>
    </row>
    <row r="75" spans="1:6" s="131" customFormat="1" ht="25.5" x14ac:dyDescent="0.2">
      <c r="A75" s="136">
        <v>42921</v>
      </c>
      <c r="B75" s="129">
        <v>10.43</v>
      </c>
      <c r="C75" s="137" t="s">
        <v>121</v>
      </c>
      <c r="D75" s="130" t="s">
        <v>107</v>
      </c>
    </row>
    <row r="76" spans="1:6" s="131" customFormat="1" ht="25.5" x14ac:dyDescent="0.2">
      <c r="A76" s="136">
        <v>42922</v>
      </c>
      <c r="B76" s="129">
        <v>21.65</v>
      </c>
      <c r="C76" s="137" t="s">
        <v>121</v>
      </c>
      <c r="D76" s="130" t="s">
        <v>107</v>
      </c>
    </row>
    <row r="77" spans="1:6" s="131" customFormat="1" ht="25.5" x14ac:dyDescent="0.2">
      <c r="A77" s="136">
        <v>42923</v>
      </c>
      <c r="B77" s="129">
        <v>40</v>
      </c>
      <c r="C77" s="137" t="s">
        <v>121</v>
      </c>
      <c r="D77" s="130" t="s">
        <v>107</v>
      </c>
    </row>
    <row r="78" spans="1:6" s="131" customFormat="1" ht="25.5" x14ac:dyDescent="0.2">
      <c r="A78" s="136">
        <v>42926</v>
      </c>
      <c r="B78" s="129">
        <v>81.3</v>
      </c>
      <c r="C78" s="137" t="s">
        <v>121</v>
      </c>
      <c r="D78" s="130" t="s">
        <v>122</v>
      </c>
    </row>
    <row r="79" spans="1:6" ht="25.5" x14ac:dyDescent="0.2">
      <c r="A79" s="136">
        <v>42925</v>
      </c>
      <c r="B79" s="129">
        <v>207.91</v>
      </c>
      <c r="C79" s="137" t="s">
        <v>121</v>
      </c>
      <c r="D79" s="130" t="s">
        <v>202</v>
      </c>
      <c r="E79" s="131"/>
      <c r="F79" s="131"/>
    </row>
    <row r="80" spans="1:6" s="131" customFormat="1" x14ac:dyDescent="0.2">
      <c r="A80" s="109"/>
      <c r="B80" s="120"/>
      <c r="C80" s="36"/>
      <c r="D80" s="36"/>
      <c r="E80" s="1"/>
      <c r="F80" s="1"/>
    </row>
    <row r="81" spans="1:6" x14ac:dyDescent="0.2">
      <c r="A81" s="136" t="s">
        <v>114</v>
      </c>
      <c r="B81" s="129">
        <v>411.48</v>
      </c>
      <c r="C81" s="130" t="s">
        <v>115</v>
      </c>
      <c r="D81" s="130" t="s">
        <v>116</v>
      </c>
      <c r="E81" s="131"/>
      <c r="F81" s="131"/>
    </row>
    <row r="82" spans="1:6" s="131" customFormat="1" x14ac:dyDescent="0.2">
      <c r="A82" s="136">
        <v>42942</v>
      </c>
      <c r="B82" s="129">
        <v>217.39</v>
      </c>
      <c r="C82" s="130" t="s">
        <v>115</v>
      </c>
      <c r="D82" s="130" t="s">
        <v>117</v>
      </c>
      <c r="E82" s="176"/>
    </row>
    <row r="83" spans="1:6" x14ac:dyDescent="0.2">
      <c r="A83" s="136">
        <v>42942</v>
      </c>
      <c r="B83" s="129">
        <v>113.17</v>
      </c>
      <c r="C83" s="130" t="s">
        <v>115</v>
      </c>
      <c r="D83" s="130" t="s">
        <v>118</v>
      </c>
    </row>
    <row r="84" spans="1:6" x14ac:dyDescent="0.2">
      <c r="A84" s="136">
        <v>42942</v>
      </c>
      <c r="B84" s="129">
        <v>50.87</v>
      </c>
      <c r="C84" s="130" t="s">
        <v>115</v>
      </c>
      <c r="D84" s="130" t="s">
        <v>142</v>
      </c>
    </row>
    <row r="85" spans="1:6" x14ac:dyDescent="0.2">
      <c r="A85" s="136">
        <v>42942</v>
      </c>
      <c r="B85" s="129">
        <v>17.739999999999998</v>
      </c>
      <c r="C85" s="130" t="s">
        <v>115</v>
      </c>
      <c r="D85" s="130" t="s">
        <v>148</v>
      </c>
    </row>
    <row r="86" spans="1:6" s="131" customFormat="1" x14ac:dyDescent="0.2">
      <c r="A86" s="109"/>
      <c r="B86" s="120"/>
      <c r="C86" s="36"/>
      <c r="D86" s="36"/>
      <c r="E86" s="1"/>
      <c r="F86" s="1"/>
    </row>
    <row r="87" spans="1:6" s="131" customFormat="1" x14ac:dyDescent="0.2">
      <c r="A87" s="136">
        <v>42956</v>
      </c>
      <c r="B87" s="129">
        <v>359.83</v>
      </c>
      <c r="C87" s="130" t="s">
        <v>120</v>
      </c>
      <c r="D87" s="130" t="s">
        <v>105</v>
      </c>
    </row>
    <row r="88" spans="1:6" x14ac:dyDescent="0.2">
      <c r="A88" s="136">
        <v>42956</v>
      </c>
      <c r="B88" s="129">
        <v>49.88</v>
      </c>
      <c r="C88" s="130" t="s">
        <v>120</v>
      </c>
      <c r="D88" s="130" t="s">
        <v>119</v>
      </c>
      <c r="E88" s="131"/>
      <c r="F88" s="131"/>
    </row>
    <row r="89" spans="1:6" x14ac:dyDescent="0.2">
      <c r="A89" s="136">
        <v>42956</v>
      </c>
      <c r="B89" s="129">
        <v>21.39</v>
      </c>
      <c r="C89" s="130" t="s">
        <v>120</v>
      </c>
      <c r="D89" s="130" t="s">
        <v>125</v>
      </c>
    </row>
    <row r="90" spans="1:6" x14ac:dyDescent="0.2">
      <c r="A90" s="136">
        <v>42956</v>
      </c>
      <c r="B90" s="129">
        <v>29.56</v>
      </c>
      <c r="C90" s="130" t="s">
        <v>120</v>
      </c>
      <c r="D90" s="130" t="s">
        <v>142</v>
      </c>
    </row>
    <row r="91" spans="1:6" s="131" customFormat="1" x14ac:dyDescent="0.2">
      <c r="A91" s="136"/>
      <c r="B91" s="129"/>
      <c r="C91" s="130"/>
      <c r="D91" s="130"/>
      <c r="E91" s="1"/>
      <c r="F91" s="1"/>
    </row>
    <row r="92" spans="1:6" s="131" customFormat="1" ht="25.5" x14ac:dyDescent="0.2">
      <c r="A92" s="136">
        <v>42963</v>
      </c>
      <c r="B92" s="129">
        <f>290.97</f>
        <v>290.97000000000003</v>
      </c>
      <c r="C92" s="130" t="s">
        <v>299</v>
      </c>
      <c r="D92" s="130" t="s">
        <v>128</v>
      </c>
    </row>
    <row r="93" spans="1:6" s="131" customFormat="1" x14ac:dyDescent="0.2">
      <c r="A93" s="136">
        <v>42963</v>
      </c>
      <c r="B93" s="129">
        <v>21.13</v>
      </c>
      <c r="C93" s="130" t="s">
        <v>252</v>
      </c>
      <c r="D93" s="130" t="s">
        <v>253</v>
      </c>
    </row>
    <row r="94" spans="1:6" x14ac:dyDescent="0.2">
      <c r="A94" s="136">
        <v>42964</v>
      </c>
      <c r="B94" s="129">
        <v>11.3</v>
      </c>
      <c r="C94" s="130" t="s">
        <v>252</v>
      </c>
      <c r="D94" s="130" t="s">
        <v>254</v>
      </c>
      <c r="E94" s="131"/>
      <c r="F94" s="131"/>
    </row>
    <row r="95" spans="1:6" x14ac:dyDescent="0.2">
      <c r="A95" s="109"/>
      <c r="B95" s="120"/>
      <c r="C95" s="36"/>
      <c r="D95" s="36"/>
    </row>
    <row r="96" spans="1:6" x14ac:dyDescent="0.2">
      <c r="A96" s="136">
        <v>42983</v>
      </c>
      <c r="B96" s="129">
        <f>239.32+77.48</f>
        <v>316.8</v>
      </c>
      <c r="C96" s="130" t="s">
        <v>144</v>
      </c>
      <c r="D96" s="130" t="s">
        <v>143</v>
      </c>
    </row>
    <row r="97" spans="1:4" x14ac:dyDescent="0.2">
      <c r="A97" s="136">
        <v>42983</v>
      </c>
      <c r="B97" s="129">
        <v>55.14</v>
      </c>
      <c r="C97" s="130" t="s">
        <v>144</v>
      </c>
      <c r="D97" s="130" t="s">
        <v>158</v>
      </c>
    </row>
    <row r="98" spans="1:4" x14ac:dyDescent="0.2">
      <c r="A98" s="136">
        <v>42983</v>
      </c>
      <c r="B98" s="129">
        <v>215.65</v>
      </c>
      <c r="C98" s="130" t="s">
        <v>144</v>
      </c>
      <c r="D98" s="130" t="s">
        <v>157</v>
      </c>
    </row>
    <row r="99" spans="1:4" x14ac:dyDescent="0.2">
      <c r="A99" s="136">
        <v>42983</v>
      </c>
      <c r="B99" s="129">
        <v>59.13</v>
      </c>
      <c r="C99" s="130" t="s">
        <v>144</v>
      </c>
      <c r="D99" s="130" t="s">
        <v>247</v>
      </c>
    </row>
    <row r="100" spans="1:4" x14ac:dyDescent="0.2">
      <c r="A100" s="136">
        <v>42984</v>
      </c>
      <c r="B100" s="129">
        <v>30.89</v>
      </c>
      <c r="C100" s="130" t="s">
        <v>144</v>
      </c>
      <c r="D100" s="130" t="s">
        <v>172</v>
      </c>
    </row>
    <row r="101" spans="1:4" x14ac:dyDescent="0.2">
      <c r="A101" s="109"/>
      <c r="B101" s="120"/>
      <c r="D101" s="36"/>
    </row>
    <row r="102" spans="1:4" x14ac:dyDescent="0.2">
      <c r="A102" s="136">
        <v>42999</v>
      </c>
      <c r="B102" s="129">
        <v>458.83</v>
      </c>
      <c r="C102" s="130" t="s">
        <v>160</v>
      </c>
      <c r="D102" s="130" t="s">
        <v>143</v>
      </c>
    </row>
    <row r="103" spans="1:4" x14ac:dyDescent="0.2">
      <c r="A103" s="136">
        <v>42999</v>
      </c>
      <c r="B103" s="129">
        <v>221.74</v>
      </c>
      <c r="C103" s="130" t="s">
        <v>160</v>
      </c>
      <c r="D103" s="130" t="s">
        <v>117</v>
      </c>
    </row>
    <row r="104" spans="1:4" x14ac:dyDescent="0.2">
      <c r="A104" s="136">
        <v>42999</v>
      </c>
      <c r="B104" s="129">
        <v>41.74</v>
      </c>
      <c r="C104" s="130" t="s">
        <v>160</v>
      </c>
      <c r="D104" s="130" t="s">
        <v>250</v>
      </c>
    </row>
    <row r="105" spans="1:4" x14ac:dyDescent="0.2">
      <c r="A105" s="136">
        <v>42999</v>
      </c>
      <c r="B105" s="129">
        <v>71.739999999999995</v>
      </c>
      <c r="C105" s="130" t="s">
        <v>160</v>
      </c>
      <c r="D105" s="130" t="s">
        <v>171</v>
      </c>
    </row>
    <row r="106" spans="1:4" x14ac:dyDescent="0.2">
      <c r="A106" s="136">
        <v>43000</v>
      </c>
      <c r="B106" s="129">
        <v>83.39</v>
      </c>
      <c r="C106" s="130" t="s">
        <v>160</v>
      </c>
      <c r="D106" s="130" t="s">
        <v>170</v>
      </c>
    </row>
    <row r="107" spans="1:4" ht="25.5" x14ac:dyDescent="0.2">
      <c r="A107" s="136">
        <v>43000</v>
      </c>
      <c r="B107" s="129">
        <v>26.52</v>
      </c>
      <c r="C107" s="130" t="s">
        <v>160</v>
      </c>
      <c r="D107" s="130" t="s">
        <v>249</v>
      </c>
    </row>
    <row r="108" spans="1:4" x14ac:dyDescent="0.2">
      <c r="A108" s="109"/>
      <c r="B108" s="120"/>
      <c r="C108" s="130"/>
      <c r="D108" s="36"/>
    </row>
    <row r="109" spans="1:4" x14ac:dyDescent="0.2">
      <c r="A109" s="136">
        <v>43004</v>
      </c>
      <c r="B109" s="129">
        <v>308.19</v>
      </c>
      <c r="C109" s="130" t="s">
        <v>163</v>
      </c>
      <c r="D109" s="130" t="s">
        <v>161</v>
      </c>
    </row>
    <row r="110" spans="1:4" x14ac:dyDescent="0.2">
      <c r="A110" s="136">
        <v>43004</v>
      </c>
      <c r="B110" s="129">
        <v>215.65</v>
      </c>
      <c r="C110" s="130" t="s">
        <v>163</v>
      </c>
      <c r="D110" s="130" t="s">
        <v>117</v>
      </c>
    </row>
    <row r="111" spans="1:4" x14ac:dyDescent="0.2">
      <c r="A111" s="136">
        <v>43004</v>
      </c>
      <c r="B111" s="129">
        <v>81.14</v>
      </c>
      <c r="C111" s="130" t="s">
        <v>163</v>
      </c>
      <c r="D111" s="130" t="s">
        <v>119</v>
      </c>
    </row>
    <row r="112" spans="1:4" x14ac:dyDescent="0.2">
      <c r="A112" s="136">
        <v>43004</v>
      </c>
      <c r="B112" s="129">
        <v>5.65</v>
      </c>
      <c r="C112" s="130" t="s">
        <v>163</v>
      </c>
      <c r="D112" s="130" t="s">
        <v>162</v>
      </c>
    </row>
    <row r="113" spans="1:4" x14ac:dyDescent="0.2">
      <c r="A113" s="136">
        <v>43005</v>
      </c>
      <c r="B113" s="129">
        <v>15.73</v>
      </c>
      <c r="C113" s="130" t="s">
        <v>163</v>
      </c>
      <c r="D113" s="130" t="s">
        <v>162</v>
      </c>
    </row>
    <row r="114" spans="1:4" x14ac:dyDescent="0.2">
      <c r="A114" s="136">
        <v>43005</v>
      </c>
      <c r="B114" s="129">
        <v>11.3</v>
      </c>
      <c r="C114" s="130" t="s">
        <v>163</v>
      </c>
      <c r="D114" s="130" t="s">
        <v>159</v>
      </c>
    </row>
    <row r="115" spans="1:4" x14ac:dyDescent="0.2">
      <c r="A115" s="136">
        <v>43004</v>
      </c>
      <c r="B115" s="129">
        <v>6.96</v>
      </c>
      <c r="C115" s="130" t="s">
        <v>163</v>
      </c>
      <c r="D115" s="130" t="s">
        <v>169</v>
      </c>
    </row>
    <row r="116" spans="1:4" x14ac:dyDescent="0.2">
      <c r="A116" s="136">
        <v>43004</v>
      </c>
      <c r="B116" s="129">
        <v>32.61</v>
      </c>
      <c r="C116" s="130" t="s">
        <v>163</v>
      </c>
      <c r="D116" s="130" t="s">
        <v>174</v>
      </c>
    </row>
    <row r="117" spans="1:4" ht="12.75" customHeight="1" x14ac:dyDescent="0.2">
      <c r="A117" s="140">
        <v>43005</v>
      </c>
      <c r="B117" s="17">
        <v>35.909999999999997</v>
      </c>
      <c r="C117" s="130" t="s">
        <v>163</v>
      </c>
      <c r="D117" s="130" t="s">
        <v>175</v>
      </c>
    </row>
    <row r="118" spans="1:4" x14ac:dyDescent="0.2">
      <c r="A118" s="140"/>
      <c r="B118" s="17"/>
      <c r="C118" s="141"/>
      <c r="D118" s="36"/>
    </row>
    <row r="119" spans="1:4" x14ac:dyDescent="0.2">
      <c r="A119" s="136" t="s">
        <v>164</v>
      </c>
      <c r="B119" s="129">
        <v>334.02</v>
      </c>
      <c r="C119" s="130" t="s">
        <v>165</v>
      </c>
      <c r="D119" s="130" t="s">
        <v>166</v>
      </c>
    </row>
    <row r="120" spans="1:4" x14ac:dyDescent="0.2">
      <c r="A120" s="136">
        <v>43011</v>
      </c>
      <c r="B120" s="129">
        <v>65</v>
      </c>
      <c r="C120" s="130" t="s">
        <v>165</v>
      </c>
      <c r="D120" s="130" t="s">
        <v>119</v>
      </c>
    </row>
    <row r="121" spans="1:4" ht="12.75" customHeight="1" x14ac:dyDescent="0.2">
      <c r="A121" s="136">
        <v>43011</v>
      </c>
      <c r="B121" s="129">
        <v>175.66</v>
      </c>
      <c r="C121" s="130" t="s">
        <v>165</v>
      </c>
      <c r="D121" s="130" t="s">
        <v>168</v>
      </c>
    </row>
    <row r="122" spans="1:4" ht="12.75" customHeight="1" x14ac:dyDescent="0.2">
      <c r="A122" s="140">
        <v>43012</v>
      </c>
      <c r="B122" s="17">
        <v>52.43</v>
      </c>
      <c r="C122" s="130" t="s">
        <v>165</v>
      </c>
      <c r="D122" s="130" t="s">
        <v>173</v>
      </c>
    </row>
    <row r="123" spans="1:4" ht="12.75" customHeight="1" x14ac:dyDescent="0.2">
      <c r="A123" s="140"/>
      <c r="B123" s="17"/>
      <c r="C123" s="130"/>
      <c r="D123" s="36"/>
    </row>
    <row r="124" spans="1:4" ht="12.75" customHeight="1" x14ac:dyDescent="0.2">
      <c r="A124" s="140">
        <v>43036</v>
      </c>
      <c r="B124" s="17">
        <v>497.57</v>
      </c>
      <c r="C124" s="130" t="s">
        <v>205</v>
      </c>
      <c r="D124" s="130" t="s">
        <v>116</v>
      </c>
    </row>
    <row r="125" spans="1:4" ht="12.75" customHeight="1" x14ac:dyDescent="0.2">
      <c r="A125" s="140">
        <v>43036</v>
      </c>
      <c r="B125" s="17">
        <v>340.87</v>
      </c>
      <c r="C125" s="130" t="s">
        <v>205</v>
      </c>
      <c r="D125" s="130" t="s">
        <v>117</v>
      </c>
    </row>
    <row r="126" spans="1:4" ht="12.75" customHeight="1" x14ac:dyDescent="0.2">
      <c r="A126" s="140">
        <v>43036</v>
      </c>
      <c r="B126" s="17">
        <v>41.13</v>
      </c>
      <c r="C126" s="130" t="s">
        <v>205</v>
      </c>
      <c r="D126" s="130" t="s">
        <v>208</v>
      </c>
    </row>
    <row r="127" spans="1:4" ht="12.75" customHeight="1" x14ac:dyDescent="0.2">
      <c r="A127" s="140">
        <v>43036</v>
      </c>
      <c r="B127" s="17">
        <v>62.09</v>
      </c>
      <c r="C127" s="130" t="s">
        <v>205</v>
      </c>
      <c r="D127" s="130" t="s">
        <v>207</v>
      </c>
    </row>
    <row r="128" spans="1:4" ht="12.75" customHeight="1" x14ac:dyDescent="0.2">
      <c r="A128" s="140">
        <v>43037</v>
      </c>
      <c r="B128" s="17">
        <v>70.260000000000005</v>
      </c>
      <c r="C128" s="130" t="s">
        <v>205</v>
      </c>
      <c r="D128" s="130" t="s">
        <v>206</v>
      </c>
    </row>
    <row r="129" spans="1:6" ht="12.75" customHeight="1" x14ac:dyDescent="0.2">
      <c r="A129" s="140">
        <v>43037</v>
      </c>
      <c r="B129" s="17">
        <v>44.87</v>
      </c>
      <c r="C129" s="130" t="s">
        <v>205</v>
      </c>
      <c r="D129" s="130" t="s">
        <v>209</v>
      </c>
    </row>
    <row r="130" spans="1:6" ht="12.75" customHeight="1" x14ac:dyDescent="0.2">
      <c r="A130" s="140">
        <v>43036</v>
      </c>
      <c r="B130" s="17">
        <v>29.56</v>
      </c>
      <c r="C130" s="130" t="s">
        <v>205</v>
      </c>
      <c r="D130" s="130" t="s">
        <v>247</v>
      </c>
    </row>
    <row r="131" spans="1:6" s="131" customFormat="1" x14ac:dyDescent="0.2">
      <c r="A131" s="140"/>
      <c r="B131" s="17"/>
      <c r="C131" s="130"/>
      <c r="D131" s="130"/>
      <c r="E131" s="1"/>
      <c r="F131" s="1"/>
    </row>
    <row r="132" spans="1:6" s="131" customFormat="1" x14ac:dyDescent="0.2">
      <c r="A132" s="136">
        <v>43041</v>
      </c>
      <c r="B132" s="129">
        <v>359.83</v>
      </c>
      <c r="C132" s="130" t="s">
        <v>181</v>
      </c>
      <c r="D132" s="130" t="s">
        <v>182</v>
      </c>
    </row>
    <row r="133" spans="1:6" s="131" customFormat="1" x14ac:dyDescent="0.2">
      <c r="A133" s="136">
        <v>43041</v>
      </c>
      <c r="B133" s="129">
        <v>173.04</v>
      </c>
      <c r="C133" s="130" t="s">
        <v>181</v>
      </c>
      <c r="D133" s="130" t="s">
        <v>168</v>
      </c>
    </row>
    <row r="134" spans="1:6" s="131" customFormat="1" x14ac:dyDescent="0.2">
      <c r="A134" s="136">
        <v>43041</v>
      </c>
      <c r="B134" s="129">
        <v>74.44</v>
      </c>
      <c r="C134" s="130" t="s">
        <v>181</v>
      </c>
      <c r="D134" s="130" t="s">
        <v>119</v>
      </c>
    </row>
    <row r="135" spans="1:6" s="131" customFormat="1" x14ac:dyDescent="0.2">
      <c r="A135" s="136">
        <v>43042</v>
      </c>
      <c r="B135" s="129">
        <v>44</v>
      </c>
      <c r="C135" s="130" t="s">
        <v>181</v>
      </c>
      <c r="D135" s="130" t="s">
        <v>183</v>
      </c>
    </row>
    <row r="136" spans="1:6" s="131" customFormat="1" x14ac:dyDescent="0.2">
      <c r="A136" s="136">
        <v>43042</v>
      </c>
      <c r="B136" s="129">
        <v>17.39</v>
      </c>
      <c r="C136" s="130" t="s">
        <v>181</v>
      </c>
      <c r="D136" s="130" t="s">
        <v>183</v>
      </c>
    </row>
    <row r="137" spans="1:6" s="131" customFormat="1" x14ac:dyDescent="0.2">
      <c r="A137" s="136">
        <v>43041</v>
      </c>
      <c r="B137" s="129">
        <v>28.4</v>
      </c>
      <c r="C137" s="130" t="s">
        <v>181</v>
      </c>
      <c r="D137" s="130" t="s">
        <v>184</v>
      </c>
    </row>
    <row r="138" spans="1:6" s="131" customFormat="1" x14ac:dyDescent="0.2">
      <c r="A138" s="136">
        <v>43041</v>
      </c>
      <c r="B138" s="129">
        <v>32.61</v>
      </c>
      <c r="C138" s="130" t="s">
        <v>181</v>
      </c>
      <c r="D138" s="130" t="s">
        <v>185</v>
      </c>
    </row>
    <row r="139" spans="1:6" s="131" customFormat="1" x14ac:dyDescent="0.2">
      <c r="A139" s="136">
        <v>43042</v>
      </c>
      <c r="B139" s="129">
        <v>45.91</v>
      </c>
      <c r="C139" s="130" t="s">
        <v>181</v>
      </c>
      <c r="D139" s="130" t="s">
        <v>186</v>
      </c>
    </row>
    <row r="140" spans="1:6" s="131" customFormat="1" x14ac:dyDescent="0.2">
      <c r="A140" s="136">
        <v>43042</v>
      </c>
      <c r="B140" s="129">
        <v>20.87</v>
      </c>
      <c r="C140" s="130" t="s">
        <v>181</v>
      </c>
      <c r="D140" s="130" t="s">
        <v>210</v>
      </c>
    </row>
    <row r="141" spans="1:6" s="131" customFormat="1" x14ac:dyDescent="0.2">
      <c r="A141" s="136">
        <v>43042</v>
      </c>
      <c r="B141" s="129">
        <v>59.13</v>
      </c>
      <c r="C141" s="130" t="s">
        <v>181</v>
      </c>
      <c r="D141" s="130" t="s">
        <v>211</v>
      </c>
    </row>
    <row r="142" spans="1:6" s="131" customFormat="1" x14ac:dyDescent="0.2">
      <c r="A142" s="136"/>
      <c r="B142" s="129"/>
      <c r="C142" s="130"/>
      <c r="D142" s="130"/>
    </row>
    <row r="143" spans="1:6" s="131" customFormat="1" x14ac:dyDescent="0.2">
      <c r="A143" s="136">
        <v>43061</v>
      </c>
      <c r="B143" s="129">
        <v>437.31</v>
      </c>
      <c r="C143" s="130" t="s">
        <v>187</v>
      </c>
      <c r="D143" s="130" t="s">
        <v>182</v>
      </c>
    </row>
    <row r="144" spans="1:6" s="131" customFormat="1" x14ac:dyDescent="0.2">
      <c r="A144" s="136">
        <v>43061</v>
      </c>
      <c r="B144" s="129">
        <v>173.04</v>
      </c>
      <c r="C144" s="130" t="s">
        <v>187</v>
      </c>
      <c r="D144" s="130" t="s">
        <v>168</v>
      </c>
    </row>
    <row r="145" spans="1:4" s="131" customFormat="1" x14ac:dyDescent="0.2">
      <c r="A145" s="136">
        <v>43061</v>
      </c>
      <c r="B145" s="129">
        <v>28.35</v>
      </c>
      <c r="C145" s="130" t="s">
        <v>187</v>
      </c>
      <c r="D145" s="130" t="s">
        <v>189</v>
      </c>
    </row>
    <row r="146" spans="1:4" s="131" customFormat="1" x14ac:dyDescent="0.2">
      <c r="A146" s="136">
        <v>43061</v>
      </c>
      <c r="B146" s="129">
        <v>44.66</v>
      </c>
      <c r="C146" s="130" t="s">
        <v>187</v>
      </c>
      <c r="D146" s="130" t="s">
        <v>119</v>
      </c>
    </row>
    <row r="147" spans="1:4" s="131" customFormat="1" x14ac:dyDescent="0.2">
      <c r="A147" s="136">
        <v>43061</v>
      </c>
      <c r="B147" s="129">
        <v>15.22</v>
      </c>
      <c r="C147" s="130" t="s">
        <v>187</v>
      </c>
      <c r="D147" s="130" t="s">
        <v>107</v>
      </c>
    </row>
    <row r="148" spans="1:4" s="131" customFormat="1" x14ac:dyDescent="0.2">
      <c r="A148" s="136">
        <v>43061</v>
      </c>
      <c r="B148" s="129">
        <v>41.39</v>
      </c>
      <c r="C148" s="130" t="s">
        <v>187</v>
      </c>
      <c r="D148" s="130" t="s">
        <v>136</v>
      </c>
    </row>
    <row r="149" spans="1:4" s="131" customFormat="1" x14ac:dyDescent="0.2">
      <c r="A149" s="136">
        <v>43062</v>
      </c>
      <c r="B149" s="129">
        <v>35.22</v>
      </c>
      <c r="C149" s="130" t="s">
        <v>187</v>
      </c>
      <c r="D149" s="130" t="s">
        <v>212</v>
      </c>
    </row>
    <row r="150" spans="1:4" s="131" customFormat="1" x14ac:dyDescent="0.2">
      <c r="A150" s="136"/>
      <c r="B150" s="129"/>
      <c r="C150" s="130"/>
      <c r="D150" s="130"/>
    </row>
    <row r="151" spans="1:4" s="131" customFormat="1" x14ac:dyDescent="0.2">
      <c r="A151" s="136">
        <v>43069</v>
      </c>
      <c r="B151" s="129">
        <v>355.54</v>
      </c>
      <c r="C151" s="130" t="s">
        <v>188</v>
      </c>
      <c r="D151" s="130" t="s">
        <v>182</v>
      </c>
    </row>
    <row r="152" spans="1:4" s="131" customFormat="1" x14ac:dyDescent="0.2">
      <c r="A152" s="136">
        <v>43069</v>
      </c>
      <c r="B152" s="129">
        <v>246.95</v>
      </c>
      <c r="C152" s="130" t="s">
        <v>188</v>
      </c>
      <c r="D152" s="130" t="s">
        <v>168</v>
      </c>
    </row>
    <row r="153" spans="1:4" s="131" customFormat="1" x14ac:dyDescent="0.2">
      <c r="A153" s="136">
        <v>43069</v>
      </c>
      <c r="B153" s="129">
        <v>44.66</v>
      </c>
      <c r="C153" s="130" t="s">
        <v>188</v>
      </c>
      <c r="D153" s="130" t="s">
        <v>119</v>
      </c>
    </row>
    <row r="154" spans="1:4" s="131" customFormat="1" x14ac:dyDescent="0.2">
      <c r="A154" s="140">
        <v>43069</v>
      </c>
      <c r="B154" s="17">
        <v>16.170000000000002</v>
      </c>
      <c r="C154" s="141" t="s">
        <v>188</v>
      </c>
      <c r="D154" s="130" t="s">
        <v>189</v>
      </c>
    </row>
    <row r="155" spans="1:4" s="131" customFormat="1" x14ac:dyDescent="0.2">
      <c r="A155" s="136">
        <v>43069</v>
      </c>
      <c r="B155" s="129">
        <v>31.39</v>
      </c>
      <c r="C155" s="130" t="s">
        <v>188</v>
      </c>
      <c r="D155" s="130" t="s">
        <v>200</v>
      </c>
    </row>
    <row r="156" spans="1:4" s="131" customFormat="1" x14ac:dyDescent="0.2">
      <c r="A156" s="136">
        <v>43070</v>
      </c>
      <c r="B156" s="129">
        <v>36.35</v>
      </c>
      <c r="C156" s="130" t="s">
        <v>188</v>
      </c>
      <c r="D156" s="130" t="s">
        <v>212</v>
      </c>
    </row>
    <row r="157" spans="1:4" s="131" customFormat="1" x14ac:dyDescent="0.2">
      <c r="A157" s="136"/>
      <c r="B157" s="129"/>
      <c r="C157" s="130"/>
      <c r="D157" s="130"/>
    </row>
    <row r="158" spans="1:4" s="131" customFormat="1" x14ac:dyDescent="0.2">
      <c r="A158" s="136">
        <v>43077</v>
      </c>
      <c r="B158" s="129">
        <v>458.83</v>
      </c>
      <c r="C158" s="130" t="s">
        <v>300</v>
      </c>
      <c r="D158" s="130" t="s">
        <v>182</v>
      </c>
    </row>
    <row r="159" spans="1:4" s="131" customFormat="1" x14ac:dyDescent="0.2">
      <c r="A159" s="136">
        <v>43077</v>
      </c>
      <c r="B159" s="129">
        <v>149.74</v>
      </c>
      <c r="C159" s="130" t="s">
        <v>300</v>
      </c>
      <c r="D159" s="130" t="s">
        <v>119</v>
      </c>
    </row>
    <row r="160" spans="1:4" s="131" customFormat="1" x14ac:dyDescent="0.2">
      <c r="A160" s="136">
        <v>43077</v>
      </c>
      <c r="B160" s="129">
        <v>30.43</v>
      </c>
      <c r="C160" s="130" t="s">
        <v>300</v>
      </c>
      <c r="D160" s="130" t="s">
        <v>248</v>
      </c>
    </row>
    <row r="161" spans="1:6" s="131" customFormat="1" x14ac:dyDescent="0.2">
      <c r="A161" s="136">
        <v>43079</v>
      </c>
      <c r="B161" s="129">
        <v>34.78</v>
      </c>
      <c r="C161" s="130" t="s">
        <v>300</v>
      </c>
      <c r="D161" s="130" t="s">
        <v>248</v>
      </c>
    </row>
    <row r="162" spans="1:6" s="131" customFormat="1" x14ac:dyDescent="0.2">
      <c r="A162" s="136"/>
      <c r="B162" s="129"/>
      <c r="C162" s="130"/>
      <c r="D162" s="130"/>
    </row>
    <row r="163" spans="1:6" s="131" customFormat="1" ht="14.25" customHeight="1" x14ac:dyDescent="0.2">
      <c r="A163" s="136">
        <v>43127</v>
      </c>
      <c r="B163" s="129">
        <v>120.15</v>
      </c>
      <c r="C163" s="130" t="s">
        <v>311</v>
      </c>
      <c r="D163" s="130" t="s">
        <v>156</v>
      </c>
    </row>
    <row r="164" spans="1:6" s="131" customFormat="1" x14ac:dyDescent="0.2">
      <c r="A164" s="136"/>
      <c r="B164" s="129"/>
      <c r="C164" s="130"/>
      <c r="D164" s="130"/>
    </row>
    <row r="165" spans="1:6" s="131" customFormat="1" x14ac:dyDescent="0.2">
      <c r="A165" s="136" t="s">
        <v>214</v>
      </c>
      <c r="B165" s="129">
        <v>443.48</v>
      </c>
      <c r="C165" s="130" t="s">
        <v>213</v>
      </c>
      <c r="D165" s="130" t="s">
        <v>215</v>
      </c>
    </row>
    <row r="166" spans="1:6" s="131" customFormat="1" x14ac:dyDescent="0.2">
      <c r="A166" s="136" t="s">
        <v>214</v>
      </c>
      <c r="B166" s="129">
        <f>239.31+58.54</f>
        <v>297.85000000000002</v>
      </c>
      <c r="C166" s="130" t="s">
        <v>213</v>
      </c>
      <c r="D166" s="130" t="s">
        <v>216</v>
      </c>
    </row>
    <row r="167" spans="1:6" s="131" customFormat="1" x14ac:dyDescent="0.2">
      <c r="A167" s="136" t="s">
        <v>214</v>
      </c>
      <c r="B167" s="129">
        <f>22.61+34.09+59.48+23.74+17.83+20.09+20.52+16+14.78+71.74</f>
        <v>300.88</v>
      </c>
      <c r="C167" s="130" t="s">
        <v>213</v>
      </c>
      <c r="D167" s="130" t="s">
        <v>301</v>
      </c>
      <c r="E167" s="153"/>
      <c r="F167" s="152"/>
    </row>
    <row r="168" spans="1:6" s="131" customFormat="1" x14ac:dyDescent="0.2">
      <c r="A168" s="136" t="s">
        <v>214</v>
      </c>
      <c r="B168" s="129">
        <v>43.04</v>
      </c>
      <c r="C168" s="130" t="s">
        <v>213</v>
      </c>
      <c r="D168" s="130" t="s">
        <v>184</v>
      </c>
      <c r="E168" s="153"/>
      <c r="F168" s="152"/>
    </row>
    <row r="169" spans="1:6" s="131" customFormat="1" x14ac:dyDescent="0.2">
      <c r="A169" s="136" t="s">
        <v>214</v>
      </c>
      <c r="B169" s="129">
        <v>80.430000000000007</v>
      </c>
      <c r="C169" s="130" t="s">
        <v>213</v>
      </c>
      <c r="D169" s="130" t="s">
        <v>259</v>
      </c>
      <c r="E169" s="153"/>
      <c r="F169" s="152"/>
    </row>
    <row r="170" spans="1:6" s="131" customFormat="1" x14ac:dyDescent="0.2">
      <c r="A170" s="136"/>
      <c r="B170" s="129"/>
      <c r="C170" s="130"/>
      <c r="D170" s="130"/>
    </row>
    <row r="171" spans="1:6" s="131" customFormat="1" ht="25.5" x14ac:dyDescent="0.2">
      <c r="A171" s="136" t="s">
        <v>230</v>
      </c>
      <c r="B171" s="129">
        <f>21.52+457.98</f>
        <v>479.5</v>
      </c>
      <c r="C171" s="130" t="s">
        <v>231</v>
      </c>
      <c r="D171" s="130" t="s">
        <v>105</v>
      </c>
    </row>
    <row r="172" spans="1:6" s="131" customFormat="1" ht="25.5" x14ac:dyDescent="0.2">
      <c r="A172" s="136" t="s">
        <v>230</v>
      </c>
      <c r="B172" s="129">
        <v>166.96</v>
      </c>
      <c r="C172" s="130" t="s">
        <v>231</v>
      </c>
      <c r="D172" s="130" t="s">
        <v>168</v>
      </c>
    </row>
    <row r="173" spans="1:6" s="131" customFormat="1" ht="25.5" x14ac:dyDescent="0.2">
      <c r="A173" s="136" t="s">
        <v>230</v>
      </c>
      <c r="B173" s="129">
        <v>107.95</v>
      </c>
      <c r="C173" s="130" t="s">
        <v>231</v>
      </c>
      <c r="D173" s="130" t="s">
        <v>119</v>
      </c>
    </row>
    <row r="174" spans="1:6" s="131" customFormat="1" ht="25.5" x14ac:dyDescent="0.2">
      <c r="A174" s="136" t="s">
        <v>230</v>
      </c>
      <c r="B174" s="129">
        <v>34.520000000000003</v>
      </c>
      <c r="C174" s="130" t="s">
        <v>231</v>
      </c>
      <c r="D174" s="130" t="s">
        <v>184</v>
      </c>
    </row>
    <row r="175" spans="1:6" s="131" customFormat="1" ht="25.5" x14ac:dyDescent="0.2">
      <c r="A175" s="136" t="s">
        <v>230</v>
      </c>
      <c r="B175" s="129">
        <v>10.96</v>
      </c>
      <c r="C175" s="130" t="s">
        <v>231</v>
      </c>
      <c r="D175" s="130" t="s">
        <v>258</v>
      </c>
    </row>
    <row r="176" spans="1:6" s="131" customFormat="1" ht="25.5" x14ac:dyDescent="0.2">
      <c r="A176" s="136" t="s">
        <v>230</v>
      </c>
      <c r="B176" s="129">
        <v>4.3499999999999996</v>
      </c>
      <c r="C176" s="130" t="s">
        <v>231</v>
      </c>
      <c r="D176" s="130" t="s">
        <v>260</v>
      </c>
    </row>
    <row r="177" spans="1:4" s="131" customFormat="1" ht="25.5" x14ac:dyDescent="0.2">
      <c r="A177" s="136" t="s">
        <v>230</v>
      </c>
      <c r="B177" s="129">
        <v>59.13</v>
      </c>
      <c r="C177" s="130" t="s">
        <v>231</v>
      </c>
      <c r="D177" s="130" t="s">
        <v>265</v>
      </c>
    </row>
    <row r="178" spans="1:4" s="131" customFormat="1" x14ac:dyDescent="0.2">
      <c r="A178" s="136"/>
      <c r="B178" s="129"/>
      <c r="C178" s="130"/>
      <c r="D178" s="130"/>
    </row>
    <row r="179" spans="1:4" s="131" customFormat="1" x14ac:dyDescent="0.2">
      <c r="A179" s="136" t="s">
        <v>232</v>
      </c>
      <c r="B179" s="129">
        <f>224.68+91.3+98.14+61.98</f>
        <v>476.1</v>
      </c>
      <c r="C179" s="130" t="s">
        <v>233</v>
      </c>
      <c r="D179" s="130" t="s">
        <v>105</v>
      </c>
    </row>
    <row r="180" spans="1:4" s="131" customFormat="1" x14ac:dyDescent="0.2">
      <c r="A180" s="136" t="s">
        <v>232</v>
      </c>
      <c r="B180" s="131">
        <f>32.87+68.96+75.39</f>
        <v>177.21999999999997</v>
      </c>
      <c r="C180" s="130" t="s">
        <v>233</v>
      </c>
      <c r="D180" s="130" t="s">
        <v>302</v>
      </c>
    </row>
    <row r="181" spans="1:4" s="131" customFormat="1" x14ac:dyDescent="0.2">
      <c r="A181" s="136"/>
      <c r="B181" s="129"/>
      <c r="C181" s="130"/>
      <c r="D181" s="130"/>
    </row>
    <row r="182" spans="1:4" s="131" customFormat="1" x14ac:dyDescent="0.2">
      <c r="A182" s="136">
        <v>43173</v>
      </c>
      <c r="B182" s="129">
        <v>352.95</v>
      </c>
      <c r="C182" s="130" t="s">
        <v>236</v>
      </c>
      <c r="D182" s="130" t="s">
        <v>105</v>
      </c>
    </row>
    <row r="183" spans="1:4" s="131" customFormat="1" x14ac:dyDescent="0.2">
      <c r="A183" s="136">
        <v>43173</v>
      </c>
      <c r="B183" s="129">
        <v>61.52</v>
      </c>
      <c r="C183" s="130" t="s">
        <v>236</v>
      </c>
      <c r="D183" s="130" t="s">
        <v>119</v>
      </c>
    </row>
    <row r="184" spans="1:4" s="131" customFormat="1" x14ac:dyDescent="0.2">
      <c r="A184" s="136">
        <v>43173</v>
      </c>
      <c r="B184" s="129">
        <v>29.56</v>
      </c>
      <c r="C184" s="130" t="s">
        <v>236</v>
      </c>
      <c r="D184" s="130" t="s">
        <v>235</v>
      </c>
    </row>
    <row r="185" spans="1:4" s="131" customFormat="1" x14ac:dyDescent="0.2">
      <c r="A185" s="136"/>
      <c r="B185" s="129"/>
      <c r="C185" s="130"/>
      <c r="D185" s="130"/>
    </row>
    <row r="186" spans="1:4" s="131" customFormat="1" x14ac:dyDescent="0.2">
      <c r="A186" s="136">
        <v>43182</v>
      </c>
      <c r="B186" s="129">
        <v>572.46</v>
      </c>
      <c r="C186" s="130" t="s">
        <v>237</v>
      </c>
      <c r="D186" s="130" t="s">
        <v>105</v>
      </c>
    </row>
    <row r="187" spans="1:4" s="131" customFormat="1" x14ac:dyDescent="0.2">
      <c r="A187" s="136">
        <v>43182</v>
      </c>
      <c r="B187" s="129">
        <v>44.66</v>
      </c>
      <c r="C187" s="130" t="s">
        <v>237</v>
      </c>
      <c r="D187" s="130" t="s">
        <v>119</v>
      </c>
    </row>
    <row r="188" spans="1:4" s="131" customFormat="1" x14ac:dyDescent="0.2">
      <c r="A188" s="136">
        <v>43182</v>
      </c>
      <c r="B188" s="129">
        <f>33.22+37.65</f>
        <v>70.87</v>
      </c>
      <c r="C188" s="130" t="s">
        <v>237</v>
      </c>
      <c r="D188" s="130" t="s">
        <v>234</v>
      </c>
    </row>
    <row r="189" spans="1:4" s="131" customFormat="1" x14ac:dyDescent="0.2">
      <c r="A189" s="136">
        <v>43182</v>
      </c>
      <c r="B189" s="129">
        <v>8.35</v>
      </c>
      <c r="C189" s="130" t="s">
        <v>237</v>
      </c>
      <c r="D189" s="130" t="s">
        <v>261</v>
      </c>
    </row>
    <row r="190" spans="1:4" s="131" customFormat="1" x14ac:dyDescent="0.2">
      <c r="A190" s="136"/>
      <c r="B190" s="129"/>
      <c r="C190" s="130"/>
      <c r="D190" s="130"/>
    </row>
    <row r="191" spans="1:4" s="131" customFormat="1" x14ac:dyDescent="0.2">
      <c r="A191" s="136">
        <v>43186</v>
      </c>
      <c r="B191" s="129">
        <v>430.42</v>
      </c>
      <c r="C191" s="130" t="s">
        <v>238</v>
      </c>
      <c r="D191" s="130" t="s">
        <v>239</v>
      </c>
    </row>
    <row r="192" spans="1:4" s="131" customFormat="1" x14ac:dyDescent="0.2">
      <c r="A192" s="136">
        <v>43186</v>
      </c>
      <c r="B192" s="129">
        <f>72.78+27.65+33.3+81.56</f>
        <v>215.29000000000002</v>
      </c>
      <c r="C192" s="130" t="s">
        <v>238</v>
      </c>
      <c r="D192" s="130" t="s">
        <v>282</v>
      </c>
    </row>
    <row r="193" spans="1:6" s="131" customFormat="1" x14ac:dyDescent="0.2">
      <c r="A193" s="136"/>
      <c r="B193" s="129"/>
      <c r="C193" s="130"/>
      <c r="D193" s="130"/>
    </row>
    <row r="194" spans="1:6" x14ac:dyDescent="0.2">
      <c r="A194" s="136">
        <v>43188</v>
      </c>
      <c r="B194" s="129">
        <v>589.67999999999995</v>
      </c>
      <c r="C194" s="130" t="s">
        <v>240</v>
      </c>
      <c r="D194" s="130" t="s">
        <v>239</v>
      </c>
      <c r="E194" s="131"/>
      <c r="F194" s="131"/>
    </row>
    <row r="195" spans="1:6" s="131" customFormat="1" x14ac:dyDescent="0.2">
      <c r="A195" s="136">
        <v>43188</v>
      </c>
      <c r="B195" s="129">
        <f>81.04+73.65</f>
        <v>154.69</v>
      </c>
      <c r="C195" s="130" t="s">
        <v>240</v>
      </c>
      <c r="D195" s="130" t="s">
        <v>283</v>
      </c>
      <c r="E195" s="1"/>
      <c r="F195" s="1"/>
    </row>
    <row r="196" spans="1:6" x14ac:dyDescent="0.2">
      <c r="A196" s="136">
        <v>43188</v>
      </c>
      <c r="B196" s="129">
        <v>29.57</v>
      </c>
      <c r="C196" s="130" t="s">
        <v>240</v>
      </c>
      <c r="D196" s="130" t="s">
        <v>266</v>
      </c>
      <c r="E196" s="131"/>
      <c r="F196" s="131"/>
    </row>
    <row r="197" spans="1:6" x14ac:dyDescent="0.2">
      <c r="A197" s="111"/>
      <c r="B197" s="120"/>
      <c r="C197" s="130"/>
      <c r="D197" s="36"/>
    </row>
    <row r="198" spans="1:6" x14ac:dyDescent="0.2">
      <c r="A198" s="136">
        <v>43221</v>
      </c>
      <c r="B198" s="129">
        <v>479.5</v>
      </c>
      <c r="C198" s="130" t="s">
        <v>262</v>
      </c>
      <c r="D198" s="130" t="s">
        <v>239</v>
      </c>
    </row>
    <row r="199" spans="1:6" x14ac:dyDescent="0.2">
      <c r="A199" s="136">
        <v>43220</v>
      </c>
      <c r="B199" s="129">
        <v>370.13</v>
      </c>
      <c r="C199" s="130" t="str">
        <f>$C$198</f>
        <v>Interviewing for GM Partnerships &amp; Comms role in Akld</v>
      </c>
      <c r="D199" s="130" t="s">
        <v>168</v>
      </c>
    </row>
    <row r="200" spans="1:6" x14ac:dyDescent="0.2">
      <c r="A200" s="136">
        <v>43220</v>
      </c>
      <c r="B200" s="129">
        <v>94.87</v>
      </c>
      <c r="C200" s="130" t="str">
        <f>$C$198</f>
        <v>Interviewing for GM Partnerships &amp; Comms role in Akld</v>
      </c>
      <c r="D200" s="130" t="s">
        <v>276</v>
      </c>
    </row>
    <row r="201" spans="1:6" x14ac:dyDescent="0.2">
      <c r="A201" s="136">
        <v>43221</v>
      </c>
      <c r="B201" s="129">
        <v>11.3</v>
      </c>
      <c r="C201" s="130" t="str">
        <f>$C$198</f>
        <v>Interviewing for GM Partnerships &amp; Comms role in Akld</v>
      </c>
      <c r="D201" s="130" t="s">
        <v>184</v>
      </c>
    </row>
    <row r="202" spans="1:6" x14ac:dyDescent="0.2">
      <c r="A202" s="163"/>
      <c r="B202" s="129"/>
      <c r="C202" s="130"/>
      <c r="D202" s="130"/>
    </row>
    <row r="203" spans="1:6" x14ac:dyDescent="0.2">
      <c r="A203" s="163" t="s">
        <v>263</v>
      </c>
      <c r="B203" s="129">
        <v>479.5</v>
      </c>
      <c r="C203" s="130" t="s">
        <v>267</v>
      </c>
      <c r="D203" s="130" t="s">
        <v>239</v>
      </c>
    </row>
    <row r="204" spans="1:6" x14ac:dyDescent="0.2">
      <c r="A204" s="163" t="s">
        <v>263</v>
      </c>
      <c r="B204" s="129">
        <v>243.48</v>
      </c>
      <c r="C204" s="130" t="str">
        <f>$C$203</f>
        <v>Meetings with various partners - NSOs, NZOC, HPSNZ</v>
      </c>
      <c r="D204" s="130" t="s">
        <v>168</v>
      </c>
    </row>
    <row r="205" spans="1:6" x14ac:dyDescent="0.2">
      <c r="A205" s="163" t="s">
        <v>263</v>
      </c>
      <c r="B205" s="131">
        <f>18.17+22.87+19.74+69.74+40.52+11.47+72.09</f>
        <v>254.6</v>
      </c>
      <c r="C205" s="130" t="str">
        <f>$C$203</f>
        <v>Meetings with various partners - NSOs, NZOC, HPSNZ</v>
      </c>
      <c r="D205" s="130" t="s">
        <v>290</v>
      </c>
    </row>
    <row r="206" spans="1:6" x14ac:dyDescent="0.2">
      <c r="A206" s="163" t="s">
        <v>263</v>
      </c>
      <c r="B206" s="129">
        <v>11.3</v>
      </c>
      <c r="C206" s="130" t="str">
        <f>$C$203</f>
        <v>Meetings with various partners - NSOs, NZOC, HPSNZ</v>
      </c>
      <c r="D206" s="130" t="s">
        <v>184</v>
      </c>
    </row>
    <row r="207" spans="1:6" s="131" customFormat="1" x14ac:dyDescent="0.2">
      <c r="A207" s="111"/>
      <c r="B207" s="120"/>
      <c r="C207" s="130"/>
      <c r="D207" s="36"/>
      <c r="E207" s="1"/>
      <c r="F207" s="1"/>
    </row>
    <row r="208" spans="1:6" s="131" customFormat="1" x14ac:dyDescent="0.2">
      <c r="A208" s="169">
        <v>43229</v>
      </c>
      <c r="B208" s="129">
        <v>335.73</v>
      </c>
      <c r="C208" s="130" t="s">
        <v>264</v>
      </c>
      <c r="D208" s="130" t="s">
        <v>105</v>
      </c>
    </row>
    <row r="209" spans="1:6" s="131" customFormat="1" x14ac:dyDescent="0.2">
      <c r="A209" s="169">
        <v>43229</v>
      </c>
      <c r="B209" s="129">
        <v>64.959999999999994</v>
      </c>
      <c r="C209" s="130" t="s">
        <v>264</v>
      </c>
      <c r="D209" s="130" t="s">
        <v>119</v>
      </c>
    </row>
    <row r="210" spans="1:6" s="131" customFormat="1" x14ac:dyDescent="0.2">
      <c r="A210" s="163"/>
      <c r="B210" s="129"/>
      <c r="C210" s="130"/>
      <c r="D210" s="130"/>
    </row>
    <row r="211" spans="1:6" s="131" customFormat="1" x14ac:dyDescent="0.2">
      <c r="A211" s="163"/>
      <c r="B211" s="129"/>
      <c r="C211" s="130"/>
      <c r="D211" s="130"/>
    </row>
    <row r="212" spans="1:6" s="131" customFormat="1" x14ac:dyDescent="0.2">
      <c r="A212" s="170">
        <v>43231</v>
      </c>
      <c r="B212" s="129">
        <v>678.35</v>
      </c>
      <c r="C212" s="130" t="s">
        <v>268</v>
      </c>
      <c r="D212" s="130" t="s">
        <v>105</v>
      </c>
    </row>
    <row r="213" spans="1:6" s="131" customFormat="1" x14ac:dyDescent="0.2">
      <c r="A213" s="170">
        <v>43231</v>
      </c>
      <c r="B213" s="129">
        <f>58+48.43</f>
        <v>106.43</v>
      </c>
      <c r="C213" s="130" t="s">
        <v>268</v>
      </c>
      <c r="D213" s="130" t="s">
        <v>234</v>
      </c>
    </row>
    <row r="214" spans="1:6" s="131" customFormat="1" x14ac:dyDescent="0.2">
      <c r="A214" s="163"/>
      <c r="B214" s="129"/>
      <c r="C214" s="130"/>
      <c r="D214" s="130"/>
    </row>
    <row r="215" spans="1:6" s="131" customFormat="1" x14ac:dyDescent="0.2">
      <c r="A215" s="170">
        <v>43244</v>
      </c>
      <c r="B215" s="129">
        <v>599.15</v>
      </c>
      <c r="C215" s="130" t="s">
        <v>269</v>
      </c>
      <c r="D215" s="130" t="s">
        <v>105</v>
      </c>
    </row>
    <row r="216" spans="1:6" x14ac:dyDescent="0.2">
      <c r="A216" s="170">
        <v>43244</v>
      </c>
      <c r="B216" s="129">
        <f>72.96+70.69</f>
        <v>143.64999999999998</v>
      </c>
      <c r="C216" s="130" t="s">
        <v>269</v>
      </c>
      <c r="D216" s="130" t="s">
        <v>303</v>
      </c>
      <c r="E216" s="131"/>
      <c r="F216" s="131"/>
    </row>
    <row r="218" spans="1:6" x14ac:dyDescent="0.2">
      <c r="A218" s="111"/>
      <c r="B218" s="120"/>
      <c r="C218" s="130"/>
      <c r="D218" s="36"/>
    </row>
    <row r="219" spans="1:6" x14ac:dyDescent="0.2">
      <c r="A219" s="170">
        <v>43265</v>
      </c>
      <c r="B219" s="129">
        <f>597.43+83.5</f>
        <v>680.93</v>
      </c>
      <c r="C219" s="130" t="s">
        <v>273</v>
      </c>
      <c r="D219" s="130" t="s">
        <v>105</v>
      </c>
    </row>
    <row r="220" spans="1:6" x14ac:dyDescent="0.2">
      <c r="A220" s="163"/>
      <c r="B220" s="129">
        <f>89.56+75.56</f>
        <v>165.12</v>
      </c>
      <c r="C220" s="130" t="s">
        <v>273</v>
      </c>
      <c r="D220" s="130" t="s">
        <v>303</v>
      </c>
    </row>
    <row r="221" spans="1:6" x14ac:dyDescent="0.2">
      <c r="A221" s="163"/>
      <c r="B221" s="131"/>
      <c r="C221" s="130"/>
      <c r="D221" s="130"/>
    </row>
    <row r="222" spans="1:6" x14ac:dyDescent="0.2">
      <c r="A222" s="163"/>
      <c r="B222" s="129"/>
      <c r="C222" s="130"/>
      <c r="D222" s="130"/>
    </row>
    <row r="223" spans="1:6" x14ac:dyDescent="0.2">
      <c r="A223" s="170">
        <v>43270</v>
      </c>
      <c r="B223" s="129">
        <f>336.59+27.5</f>
        <v>364.09</v>
      </c>
      <c r="C223" s="130" t="s">
        <v>274</v>
      </c>
      <c r="D223" s="130" t="s">
        <v>239</v>
      </c>
    </row>
    <row r="224" spans="1:6" x14ac:dyDescent="0.2">
      <c r="A224" s="163"/>
      <c r="B224" s="129">
        <f>41.3+19.22+75.91+38.17+66.17</f>
        <v>240.77000000000004</v>
      </c>
      <c r="C224" s="130" t="s">
        <v>274</v>
      </c>
      <c r="D224" s="130" t="s">
        <v>304</v>
      </c>
    </row>
    <row r="225" spans="1:7" x14ac:dyDescent="0.2">
      <c r="A225" s="163"/>
      <c r="B225" s="129">
        <v>103.48</v>
      </c>
      <c r="C225" s="130" t="s">
        <v>274</v>
      </c>
      <c r="D225" s="130" t="s">
        <v>293</v>
      </c>
      <c r="G225" s="152"/>
    </row>
    <row r="226" spans="1:7" x14ac:dyDescent="0.2">
      <c r="A226" s="163"/>
      <c r="B226" s="129">
        <v>206.22</v>
      </c>
      <c r="C226" s="130" t="s">
        <v>274</v>
      </c>
      <c r="D226" s="130" t="s">
        <v>168</v>
      </c>
    </row>
    <row r="227" spans="1:7" x14ac:dyDescent="0.2">
      <c r="A227" s="111"/>
      <c r="B227" s="120"/>
      <c r="C227" s="130"/>
      <c r="D227" s="36"/>
    </row>
    <row r="228" spans="1:7" x14ac:dyDescent="0.2">
      <c r="A228" s="111"/>
      <c r="B228" s="120"/>
      <c r="C228" s="130"/>
      <c r="D228" s="36"/>
    </row>
    <row r="229" spans="1:7" x14ac:dyDescent="0.2">
      <c r="A229" s="170">
        <v>43272</v>
      </c>
      <c r="B229" s="129">
        <v>299.58</v>
      </c>
      <c r="C229" s="130" t="s">
        <v>275</v>
      </c>
      <c r="D229" s="130" t="s">
        <v>239</v>
      </c>
    </row>
    <row r="230" spans="1:7" x14ac:dyDescent="0.2">
      <c r="A230" s="163"/>
      <c r="B230" s="129">
        <v>206.22</v>
      </c>
      <c r="C230" s="130" t="s">
        <v>275</v>
      </c>
      <c r="D230" s="130" t="s">
        <v>168</v>
      </c>
    </row>
    <row r="231" spans="1:7" x14ac:dyDescent="0.2">
      <c r="A231" s="163"/>
      <c r="B231" s="129">
        <f>15.39+11.22+11.3+88</f>
        <v>125.91</v>
      </c>
      <c r="C231" s="130" t="s">
        <v>275</v>
      </c>
      <c r="D231" s="130" t="s">
        <v>305</v>
      </c>
      <c r="F231" s="160"/>
    </row>
    <row r="232" spans="1:7" x14ac:dyDescent="0.2">
      <c r="A232" s="111"/>
      <c r="B232" s="1"/>
      <c r="C232" s="130"/>
      <c r="D232" s="36"/>
    </row>
    <row r="233" spans="1:7" x14ac:dyDescent="0.2">
      <c r="A233" s="136">
        <v>43277</v>
      </c>
      <c r="B233" s="129">
        <v>662</v>
      </c>
      <c r="C233" s="130" t="s">
        <v>295</v>
      </c>
      <c r="D233" s="130" t="s">
        <v>239</v>
      </c>
    </row>
    <row r="234" spans="1:7" s="131" customFormat="1" x14ac:dyDescent="0.2">
      <c r="A234" s="163"/>
      <c r="B234" s="129"/>
      <c r="C234" s="130"/>
      <c r="D234" s="130"/>
      <c r="E234" s="1"/>
      <c r="F234" s="1"/>
    </row>
    <row r="235" spans="1:7" ht="12.6" customHeight="1" x14ac:dyDescent="0.2">
      <c r="A235" s="132" t="s">
        <v>130</v>
      </c>
      <c r="B235" s="129">
        <f>(5+5+5+12+15+15+12+12+5+5+5+15+5+25+6+15+15+6+15+5+5+5+15+25+6+25+5+15+15+15+5+5+6+15+15+15+25+6+5+15+5+5+5+5+15+15+6+5+5+6+5+15+6+5+15+5+15+6+144+6+15+15+15+6+15+25+33)+79</f>
        <v>943</v>
      </c>
      <c r="C235" s="130" t="s">
        <v>146</v>
      </c>
      <c r="D235" s="130" t="s">
        <v>133</v>
      </c>
      <c r="E235" s="131"/>
      <c r="F235" s="131"/>
    </row>
    <row r="236" spans="1:7" x14ac:dyDescent="0.2">
      <c r="A236" s="106"/>
      <c r="B236" s="120"/>
      <c r="C236" s="36"/>
      <c r="D236" s="36"/>
    </row>
    <row r="237" spans="1:7" hidden="1" x14ac:dyDescent="0.2">
      <c r="A237" s="106"/>
      <c r="B237" s="120"/>
      <c r="C237" s="36"/>
      <c r="D237" s="36"/>
    </row>
    <row r="238" spans="1:7" ht="19.5" customHeight="1" x14ac:dyDescent="0.2">
      <c r="A238" s="106"/>
      <c r="B238" s="120"/>
      <c r="C238" s="36"/>
      <c r="D238" s="36"/>
    </row>
    <row r="239" spans="1:7" ht="19.5" customHeight="1" x14ac:dyDescent="0.2">
      <c r="A239" s="108" t="s">
        <v>4</v>
      </c>
      <c r="B239" s="124">
        <f>SUM(B66:B238)</f>
        <v>24712.15</v>
      </c>
      <c r="C239" s="36"/>
      <c r="D239" s="36"/>
    </row>
    <row r="240" spans="1:7" s="39" customFormat="1" ht="25.5" customHeight="1" x14ac:dyDescent="0.2">
      <c r="A240" s="191" t="s">
        <v>16</v>
      </c>
      <c r="B240" s="192"/>
      <c r="C240" s="192"/>
      <c r="D240" s="118"/>
      <c r="E240" s="1"/>
      <c r="F240" s="1"/>
    </row>
    <row r="241" spans="1:6" s="39" customFormat="1" ht="25.5" x14ac:dyDescent="0.2">
      <c r="A241" s="105" t="s">
        <v>0</v>
      </c>
      <c r="B241" s="119" t="s">
        <v>127</v>
      </c>
      <c r="C241" s="101" t="s">
        <v>66</v>
      </c>
      <c r="D241" s="101" t="s">
        <v>11</v>
      </c>
    </row>
    <row r="242" spans="1:6" ht="12.75" customHeight="1" x14ac:dyDescent="0.2">
      <c r="A242" s="158"/>
      <c r="B242" s="156"/>
      <c r="C242" s="157"/>
      <c r="D242" s="157"/>
      <c r="E242" s="39"/>
      <c r="F242" s="39"/>
    </row>
    <row r="243" spans="1:6" ht="12.75" customHeight="1" x14ac:dyDescent="0.2">
      <c r="A243" s="140">
        <v>43010</v>
      </c>
      <c r="B243" s="17">
        <v>10.43</v>
      </c>
      <c r="C243" s="141" t="s">
        <v>176</v>
      </c>
      <c r="D243" s="130" t="s">
        <v>167</v>
      </c>
    </row>
    <row r="244" spans="1:6" ht="12.75" customHeight="1" x14ac:dyDescent="0.2">
      <c r="A244" s="140">
        <v>43018</v>
      </c>
      <c r="B244" s="17">
        <v>9.65</v>
      </c>
      <c r="C244" s="141" t="s">
        <v>177</v>
      </c>
      <c r="D244" s="130" t="s">
        <v>167</v>
      </c>
    </row>
    <row r="245" spans="1:6" ht="12.75" customHeight="1" x14ac:dyDescent="0.2">
      <c r="A245" s="140">
        <v>43018</v>
      </c>
      <c r="B245" s="17">
        <v>75.3</v>
      </c>
      <c r="C245" s="141" t="s">
        <v>178</v>
      </c>
      <c r="D245" s="130" t="s">
        <v>167</v>
      </c>
    </row>
    <row r="246" spans="1:6" ht="12.75" customHeight="1" x14ac:dyDescent="0.2">
      <c r="A246" s="140">
        <v>43019</v>
      </c>
      <c r="B246" s="17">
        <v>26.09</v>
      </c>
      <c r="C246" s="141" t="s">
        <v>180</v>
      </c>
      <c r="D246" s="130" t="s">
        <v>167</v>
      </c>
    </row>
    <row r="247" spans="1:6" ht="12.75" customHeight="1" x14ac:dyDescent="0.2">
      <c r="A247" s="140">
        <v>43034</v>
      </c>
      <c r="B247" s="17">
        <v>12.17</v>
      </c>
      <c r="C247" s="141" t="s">
        <v>179</v>
      </c>
      <c r="D247" s="130" t="s">
        <v>167</v>
      </c>
    </row>
    <row r="248" spans="1:6" ht="12.75" customHeight="1" x14ac:dyDescent="0.2">
      <c r="A248" s="140">
        <v>43038</v>
      </c>
      <c r="B248" s="17">
        <v>9.83</v>
      </c>
      <c r="C248" s="141" t="s">
        <v>176</v>
      </c>
      <c r="D248" s="130" t="s">
        <v>167</v>
      </c>
    </row>
    <row r="249" spans="1:6" ht="12.75" customHeight="1" x14ac:dyDescent="0.2">
      <c r="A249" s="140">
        <v>43070</v>
      </c>
      <c r="B249" s="17">
        <v>20.350000000000001</v>
      </c>
      <c r="C249" s="141" t="s">
        <v>255</v>
      </c>
      <c r="D249" s="130" t="s">
        <v>167</v>
      </c>
    </row>
    <row r="250" spans="1:6" ht="12.75" customHeight="1" x14ac:dyDescent="0.2">
      <c r="A250" s="140">
        <v>43070</v>
      </c>
      <c r="B250" s="17">
        <v>10.43</v>
      </c>
      <c r="C250" s="141" t="s">
        <v>255</v>
      </c>
      <c r="D250" s="130" t="s">
        <v>167</v>
      </c>
    </row>
    <row r="251" spans="1:6" ht="12.75" customHeight="1" x14ac:dyDescent="0.2">
      <c r="A251" s="140">
        <v>43075</v>
      </c>
      <c r="B251" s="17">
        <v>85.39</v>
      </c>
      <c r="C251" s="141" t="s">
        <v>251</v>
      </c>
      <c r="D251" s="130" t="s">
        <v>167</v>
      </c>
    </row>
    <row r="252" spans="1:6" ht="12.75" customHeight="1" x14ac:dyDescent="0.2">
      <c r="A252" s="140">
        <v>43125</v>
      </c>
      <c r="B252" s="17">
        <v>72.52</v>
      </c>
      <c r="C252" s="141" t="s">
        <v>217</v>
      </c>
      <c r="D252" s="130" t="s">
        <v>167</v>
      </c>
      <c r="F252" s="152"/>
    </row>
    <row r="253" spans="1:6" ht="12.75" customHeight="1" x14ac:dyDescent="0.2">
      <c r="A253" s="140">
        <v>43164</v>
      </c>
      <c r="B253" s="129">
        <f>12.09+10.78</f>
        <v>22.869999999999997</v>
      </c>
      <c r="C253" s="141" t="s">
        <v>176</v>
      </c>
      <c r="D253" s="130" t="s">
        <v>167</v>
      </c>
      <c r="F253" s="152"/>
    </row>
    <row r="254" spans="1:6" ht="12.75" customHeight="1" x14ac:dyDescent="0.2">
      <c r="A254" s="140">
        <v>43227</v>
      </c>
      <c r="B254" s="17">
        <v>12.61</v>
      </c>
      <c r="C254" s="17" t="s">
        <v>280</v>
      </c>
      <c r="D254" s="130" t="s">
        <v>167</v>
      </c>
    </row>
    <row r="255" spans="1:6" ht="12.75" customHeight="1" x14ac:dyDescent="0.2">
      <c r="A255" s="140">
        <v>43227</v>
      </c>
      <c r="B255" s="17">
        <v>12.52</v>
      </c>
      <c r="C255" s="17" t="s">
        <v>280</v>
      </c>
      <c r="D255" s="130" t="s">
        <v>167</v>
      </c>
    </row>
    <row r="256" spans="1:6" ht="12.75" customHeight="1" x14ac:dyDescent="0.2">
      <c r="A256" s="140">
        <v>43230</v>
      </c>
      <c r="B256" s="17">
        <v>10.26</v>
      </c>
      <c r="C256" s="17" t="s">
        <v>278</v>
      </c>
      <c r="D256" s="130" t="s">
        <v>167</v>
      </c>
    </row>
    <row r="257" spans="1:6" ht="12.75" customHeight="1" x14ac:dyDescent="0.2">
      <c r="A257" s="140">
        <v>43242</v>
      </c>
      <c r="B257" s="17">
        <v>66.78</v>
      </c>
      <c r="C257" s="141" t="s">
        <v>279</v>
      </c>
      <c r="D257" s="130" t="s">
        <v>167</v>
      </c>
    </row>
    <row r="258" spans="1:6" ht="12.75" customHeight="1" x14ac:dyDescent="0.2">
      <c r="A258" s="140">
        <v>43248</v>
      </c>
      <c r="B258" s="17">
        <v>10.09</v>
      </c>
      <c r="C258" s="141" t="s">
        <v>292</v>
      </c>
      <c r="D258" s="130" t="s">
        <v>167</v>
      </c>
    </row>
    <row r="259" spans="1:6" ht="12.75" customHeight="1" x14ac:dyDescent="0.2">
      <c r="A259" s="140">
        <v>43248</v>
      </c>
      <c r="B259" s="17">
        <v>11.22</v>
      </c>
      <c r="C259" s="141" t="s">
        <v>292</v>
      </c>
      <c r="D259" s="130" t="s">
        <v>167</v>
      </c>
    </row>
    <row r="260" spans="1:6" ht="12.75" customHeight="1" x14ac:dyDescent="0.2">
      <c r="A260" s="140"/>
      <c r="B260" s="17"/>
      <c r="C260" s="141"/>
      <c r="D260" s="36"/>
    </row>
    <row r="261" spans="1:6" ht="12.75" hidden="1" customHeight="1" x14ac:dyDescent="0.2">
      <c r="A261" s="106"/>
      <c r="B261" s="120"/>
      <c r="C261" s="36"/>
      <c r="D261" s="36"/>
    </row>
    <row r="262" spans="1:6" ht="19.5" customHeight="1" x14ac:dyDescent="0.2">
      <c r="A262" s="106"/>
      <c r="B262" s="120"/>
      <c r="C262" s="36"/>
      <c r="D262" s="36"/>
    </row>
    <row r="263" spans="1:6" s="7" customFormat="1" ht="34.5" customHeight="1" x14ac:dyDescent="0.2">
      <c r="A263" s="108" t="s">
        <v>4</v>
      </c>
      <c r="B263" s="124">
        <f>SUM(B243:B262)</f>
        <v>478.50999999999993</v>
      </c>
      <c r="C263" s="36"/>
      <c r="D263" s="36"/>
      <c r="E263" s="1"/>
      <c r="F263" s="1"/>
    </row>
    <row r="264" spans="1:6" s="66" customFormat="1" ht="15" x14ac:dyDescent="0.2">
      <c r="A264" s="113" t="s">
        <v>7</v>
      </c>
      <c r="B264" s="125">
        <f>B63+B239+B263</f>
        <v>46503.040000000001</v>
      </c>
      <c r="C264" s="102"/>
      <c r="D264" s="102"/>
      <c r="E264" s="7"/>
      <c r="F264" s="7"/>
    </row>
    <row r="265" spans="1:6" s="68" customFormat="1" x14ac:dyDescent="0.2">
      <c r="A265" s="111"/>
      <c r="B265" s="126"/>
      <c r="C265" s="103"/>
      <c r="D265" s="103"/>
      <c r="E265" s="66"/>
      <c r="F265" s="66"/>
    </row>
    <row r="266" spans="1:6" s="68" customFormat="1" ht="12.6" customHeight="1" x14ac:dyDescent="0.2">
      <c r="A266" s="114" t="s">
        <v>31</v>
      </c>
      <c r="B266" s="127"/>
      <c r="C266" s="36"/>
      <c r="D266" s="36"/>
    </row>
    <row r="267" spans="1:6" s="66" customFormat="1" ht="12.95" customHeight="1" x14ac:dyDescent="0.2">
      <c r="A267" s="179" t="s">
        <v>32</v>
      </c>
      <c r="B267" s="179"/>
      <c r="C267" s="179"/>
      <c r="D267" s="36"/>
      <c r="E267" s="68"/>
      <c r="F267" s="68"/>
    </row>
    <row r="268" spans="1:6" x14ac:dyDescent="0.2">
      <c r="A268" s="180" t="s">
        <v>38</v>
      </c>
      <c r="B268" s="180"/>
      <c r="C268" s="180"/>
      <c r="D268" s="36"/>
      <c r="E268" s="66"/>
      <c r="F268" s="66"/>
    </row>
    <row r="269" spans="1:6" x14ac:dyDescent="0.2">
      <c r="A269" s="115" t="s">
        <v>33</v>
      </c>
      <c r="B269" s="128"/>
      <c r="C269" s="36"/>
      <c r="D269" s="36"/>
    </row>
    <row r="270" spans="1:6" x14ac:dyDescent="0.2">
      <c r="A270" s="116" t="s">
        <v>67</v>
      </c>
      <c r="B270" s="128"/>
      <c r="C270" s="36"/>
      <c r="D270" s="36"/>
    </row>
    <row r="271" spans="1:6" x14ac:dyDescent="0.2">
      <c r="A271" s="116" t="s">
        <v>49</v>
      </c>
      <c r="B271" s="128"/>
      <c r="C271" s="36"/>
      <c r="D271" s="36"/>
    </row>
    <row r="272" spans="1:6" x14ac:dyDescent="0.2">
      <c r="A272" s="177" t="s">
        <v>50</v>
      </c>
      <c r="B272" s="177"/>
      <c r="C272" s="177"/>
      <c r="D272" s="177"/>
    </row>
    <row r="273" spans="1:4" x14ac:dyDescent="0.2">
      <c r="A273" s="111"/>
      <c r="B273" s="120"/>
      <c r="C273" s="36"/>
      <c r="D273" s="36"/>
    </row>
    <row r="274" spans="1:4" x14ac:dyDescent="0.2">
      <c r="A274" s="111"/>
      <c r="B274" s="120"/>
      <c r="C274" s="36"/>
      <c r="D274" s="36"/>
    </row>
    <row r="275" spans="1:4" x14ac:dyDescent="0.2">
      <c r="A275" s="111"/>
      <c r="B275" s="120"/>
      <c r="C275" s="36"/>
      <c r="D275" s="36"/>
    </row>
    <row r="276" spans="1:4" x14ac:dyDescent="0.2">
      <c r="A276" s="111"/>
      <c r="B276" s="120"/>
      <c r="C276" s="36"/>
      <c r="D276" s="36"/>
    </row>
    <row r="277" spans="1:4" x14ac:dyDescent="0.2">
      <c r="A277" s="111"/>
      <c r="B277" s="120"/>
      <c r="C277" s="36"/>
      <c r="D277" s="36"/>
    </row>
    <row r="278" spans="1:4" x14ac:dyDescent="0.2">
      <c r="A278" s="111"/>
      <c r="B278" s="120"/>
      <c r="C278" s="36"/>
      <c r="D278" s="36"/>
    </row>
    <row r="279" spans="1:4" x14ac:dyDescent="0.2">
      <c r="A279" s="111"/>
      <c r="B279" s="120"/>
      <c r="C279" s="36"/>
      <c r="D279" s="36"/>
    </row>
    <row r="280" spans="1:4" x14ac:dyDescent="0.2">
      <c r="A280" s="111"/>
      <c r="B280" s="120"/>
      <c r="C280" s="36"/>
      <c r="D280" s="36"/>
    </row>
    <row r="281" spans="1:4" x14ac:dyDescent="0.2">
      <c r="A281" s="111"/>
      <c r="B281" s="120"/>
      <c r="C281" s="36"/>
      <c r="D281" s="36"/>
    </row>
    <row r="282" spans="1:4" x14ac:dyDescent="0.2">
      <c r="A282" s="111"/>
      <c r="B282" s="120"/>
      <c r="C282" s="36"/>
      <c r="D282" s="36"/>
    </row>
    <row r="283" spans="1:4" x14ac:dyDescent="0.2">
      <c r="A283" s="111"/>
      <c r="B283" s="120"/>
      <c r="C283" s="36"/>
      <c r="D283" s="36"/>
    </row>
  </sheetData>
  <mergeCells count="12">
    <mergeCell ref="A272:D272"/>
    <mergeCell ref="A1:D1"/>
    <mergeCell ref="A267:C267"/>
    <mergeCell ref="A268:C268"/>
    <mergeCell ref="A7:D7"/>
    <mergeCell ref="B2:D2"/>
    <mergeCell ref="B3:D3"/>
    <mergeCell ref="B4:D4"/>
    <mergeCell ref="A5:D5"/>
    <mergeCell ref="A6:D6"/>
    <mergeCell ref="A64:C64"/>
    <mergeCell ref="A240:C240"/>
  </mergeCells>
  <printOptions gridLines="1"/>
  <pageMargins left="0.70866141732283472" right="0.70866141732283472" top="0.74803149606299213" bottom="0.74803149606299213" header="0.31496062992125984" footer="0.31496062992125984"/>
  <pageSetup paperSize="9" scale="9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workbookViewId="0">
      <selection activeCell="I10" sqref="I10"/>
    </sheetView>
  </sheetViews>
  <sheetFormatPr defaultColWidth="9.140625" defaultRowHeight="12.75" x14ac:dyDescent="0.2"/>
  <cols>
    <col min="1" max="2" width="23.5703125" style="13" customWidth="1"/>
    <col min="3" max="3" width="40.42578125" style="13" customWidth="1"/>
    <col min="4" max="4" width="25.28515625" style="13" customWidth="1"/>
    <col min="5" max="5" width="32.5703125" style="13" customWidth="1"/>
    <col min="6" max="6" width="27.5703125" style="13" customWidth="1"/>
    <col min="7" max="7" width="11.5703125" style="14" bestFit="1" customWidth="1"/>
    <col min="8" max="16384" width="9.140625" style="14"/>
  </cols>
  <sheetData>
    <row r="1" spans="1:10" ht="36" customHeight="1" x14ac:dyDescent="0.2">
      <c r="A1" s="195" t="s">
        <v>26</v>
      </c>
      <c r="B1" s="195"/>
      <c r="C1" s="195"/>
      <c r="D1" s="195"/>
      <c r="E1" s="195"/>
      <c r="F1" s="195"/>
    </row>
    <row r="2" spans="1:10" ht="36" customHeight="1" x14ac:dyDescent="0.2">
      <c r="A2" s="43" t="s">
        <v>8</v>
      </c>
      <c r="B2" s="183" t="str">
        <f>Travel!B2</f>
        <v>Sport NZ</v>
      </c>
      <c r="C2" s="183"/>
      <c r="D2" s="183"/>
      <c r="E2" s="183"/>
      <c r="F2" s="183"/>
      <c r="G2" s="44"/>
    </row>
    <row r="3" spans="1:10" ht="36" customHeight="1" x14ac:dyDescent="0.2">
      <c r="A3" s="43" t="s">
        <v>9</v>
      </c>
      <c r="B3" s="184" t="str">
        <f>Travel!B3</f>
        <v>Peter Miskimmin</v>
      </c>
      <c r="C3" s="184"/>
      <c r="D3" s="184"/>
      <c r="E3" s="184"/>
      <c r="F3" s="184"/>
      <c r="G3" s="45"/>
    </row>
    <row r="4" spans="1:10" ht="36" customHeight="1" x14ac:dyDescent="0.2">
      <c r="A4" s="43" t="s">
        <v>3</v>
      </c>
      <c r="B4" s="184" t="str">
        <f>Travel!B4</f>
        <v>1 July 2017 to 30 June 2018 (or specify applicable part year)*</v>
      </c>
      <c r="C4" s="184"/>
      <c r="D4" s="184"/>
      <c r="E4" s="184"/>
      <c r="F4" s="184"/>
      <c r="G4" s="45"/>
    </row>
    <row r="5" spans="1:10" s="12" customFormat="1" ht="35.25" customHeight="1" x14ac:dyDescent="0.25">
      <c r="A5" s="199" t="s">
        <v>51</v>
      </c>
      <c r="B5" s="200"/>
      <c r="C5" s="201"/>
      <c r="D5" s="201"/>
      <c r="E5" s="201"/>
      <c r="F5" s="202"/>
    </row>
    <row r="6" spans="1:10" s="12" customFormat="1" ht="35.25" customHeight="1" x14ac:dyDescent="0.25">
      <c r="A6" s="196" t="s">
        <v>68</v>
      </c>
      <c r="B6" s="197"/>
      <c r="C6" s="197"/>
      <c r="D6" s="197"/>
      <c r="E6" s="197"/>
      <c r="F6" s="198"/>
    </row>
    <row r="7" spans="1:10" s="3" customFormat="1" ht="30.95" customHeight="1" x14ac:dyDescent="0.25">
      <c r="A7" s="193" t="s">
        <v>23</v>
      </c>
      <c r="B7" s="194"/>
      <c r="C7" s="5"/>
      <c r="D7" s="5"/>
      <c r="E7" s="5"/>
      <c r="F7" s="20"/>
    </row>
    <row r="8" spans="1:10" ht="25.5" x14ac:dyDescent="0.2">
      <c r="A8" s="21" t="s">
        <v>0</v>
      </c>
      <c r="B8" s="37" t="s">
        <v>39</v>
      </c>
      <c r="C8" s="2" t="s">
        <v>5</v>
      </c>
      <c r="D8" s="2" t="s">
        <v>13</v>
      </c>
      <c r="E8" s="2" t="s">
        <v>12</v>
      </c>
      <c r="F8" s="8" t="s">
        <v>1</v>
      </c>
    </row>
    <row r="9" spans="1:10" x14ac:dyDescent="0.2">
      <c r="A9" s="171">
        <v>42957</v>
      </c>
      <c r="B9" s="154">
        <v>7.3</v>
      </c>
      <c r="C9" s="147" t="s">
        <v>149</v>
      </c>
      <c r="D9" s="147" t="s">
        <v>150</v>
      </c>
      <c r="E9" s="147" t="s">
        <v>151</v>
      </c>
      <c r="F9" s="172" t="s">
        <v>152</v>
      </c>
      <c r="G9" s="154"/>
      <c r="H9" s="152"/>
    </row>
    <row r="10" spans="1:10" ht="17.25" customHeight="1" x14ac:dyDescent="0.2">
      <c r="A10" s="173">
        <v>43084</v>
      </c>
      <c r="B10" s="154">
        <v>50.43</v>
      </c>
      <c r="C10" s="147" t="s">
        <v>199</v>
      </c>
      <c r="D10" s="147" t="s">
        <v>150</v>
      </c>
      <c r="E10" s="147" t="s">
        <v>154</v>
      </c>
      <c r="F10" s="172" t="s">
        <v>152</v>
      </c>
      <c r="G10" s="147"/>
    </row>
    <row r="11" spans="1:10" ht="17.25" customHeight="1" x14ac:dyDescent="0.2">
      <c r="A11" s="173">
        <v>43125</v>
      </c>
      <c r="B11" s="154">
        <v>109.56</v>
      </c>
      <c r="C11" s="147" t="s">
        <v>217</v>
      </c>
      <c r="D11" s="147" t="s">
        <v>150</v>
      </c>
      <c r="E11" s="147" t="s">
        <v>154</v>
      </c>
      <c r="F11" s="172" t="s">
        <v>152</v>
      </c>
      <c r="G11" s="147"/>
      <c r="J11" s="155"/>
    </row>
    <row r="12" spans="1:10" ht="14.25" customHeight="1" x14ac:dyDescent="0.2">
      <c r="A12" s="173">
        <v>43131</v>
      </c>
      <c r="B12" s="154">
        <v>33.478260869565219</v>
      </c>
      <c r="C12" s="147" t="s">
        <v>243</v>
      </c>
      <c r="D12" s="147" t="s">
        <v>190</v>
      </c>
      <c r="E12" s="147" t="s">
        <v>154</v>
      </c>
      <c r="F12" s="172" t="s">
        <v>152</v>
      </c>
      <c r="G12" s="154"/>
      <c r="H12" s="152"/>
      <c r="J12" s="155"/>
    </row>
    <row r="13" spans="1:10" ht="16.5" customHeight="1" x14ac:dyDescent="0.2">
      <c r="A13" s="173">
        <v>43151</v>
      </c>
      <c r="B13" s="154">
        <v>185.9</v>
      </c>
      <c r="C13" s="147" t="s">
        <v>242</v>
      </c>
      <c r="D13" s="147" t="s">
        <v>241</v>
      </c>
      <c r="E13" s="147" t="s">
        <v>154</v>
      </c>
      <c r="F13" s="172" t="s">
        <v>256</v>
      </c>
      <c r="G13" s="155"/>
      <c r="H13" s="152"/>
    </row>
    <row r="14" spans="1:10" ht="16.5" customHeight="1" x14ac:dyDescent="0.2">
      <c r="A14" s="173">
        <v>43140</v>
      </c>
      <c r="B14" s="154">
        <v>15.22</v>
      </c>
      <c r="C14" s="147" t="s">
        <v>244</v>
      </c>
      <c r="D14" s="147" t="s">
        <v>150</v>
      </c>
      <c r="E14" s="147" t="s">
        <v>154</v>
      </c>
      <c r="F14" s="172" t="s">
        <v>153</v>
      </c>
      <c r="G14" s="155"/>
      <c r="H14" s="152"/>
    </row>
    <row r="15" spans="1:10" ht="16.5" customHeight="1" x14ac:dyDescent="0.2">
      <c r="A15" s="173">
        <v>43140</v>
      </c>
      <c r="B15" s="154">
        <v>34.347826086956523</v>
      </c>
      <c r="C15" s="147" t="s">
        <v>243</v>
      </c>
      <c r="D15" s="147" t="s">
        <v>190</v>
      </c>
      <c r="E15" s="147" t="s">
        <v>154</v>
      </c>
      <c r="F15" s="172" t="s">
        <v>153</v>
      </c>
      <c r="G15" s="155"/>
      <c r="H15" s="152"/>
    </row>
    <row r="16" spans="1:10" ht="15.75" customHeight="1" x14ac:dyDescent="0.2">
      <c r="A16" s="173">
        <v>43145</v>
      </c>
      <c r="B16" s="154">
        <v>8.608695652173914</v>
      </c>
      <c r="C16" s="147" t="s">
        <v>149</v>
      </c>
      <c r="D16" s="147" t="s">
        <v>150</v>
      </c>
      <c r="E16" s="147" t="s">
        <v>154</v>
      </c>
      <c r="F16" s="172" t="s">
        <v>152</v>
      </c>
      <c r="G16" s="155"/>
      <c r="H16" s="152"/>
    </row>
    <row r="17" spans="1:8" ht="16.5" customHeight="1" x14ac:dyDescent="0.2">
      <c r="A17" s="173">
        <v>43181</v>
      </c>
      <c r="B17" s="154">
        <v>119.13</v>
      </c>
      <c r="C17" s="147" t="s">
        <v>306</v>
      </c>
      <c r="D17" s="147" t="s">
        <v>294</v>
      </c>
      <c r="E17" s="147" t="s">
        <v>154</v>
      </c>
      <c r="F17" s="172" t="s">
        <v>152</v>
      </c>
      <c r="G17" s="155"/>
      <c r="H17" s="152"/>
    </row>
    <row r="18" spans="1:8" ht="17.25" customHeight="1" x14ac:dyDescent="0.2">
      <c r="A18" s="173">
        <v>43174</v>
      </c>
      <c r="B18" s="147">
        <v>29.58</v>
      </c>
      <c r="C18" s="147" t="s">
        <v>243</v>
      </c>
      <c r="D18" s="147" t="s">
        <v>150</v>
      </c>
      <c r="E18" s="147" t="s">
        <v>154</v>
      </c>
      <c r="F18" s="172" t="s">
        <v>152</v>
      </c>
    </row>
    <row r="19" spans="1:8" ht="14.25" customHeight="1" x14ac:dyDescent="0.2">
      <c r="A19" s="173">
        <v>43209</v>
      </c>
      <c r="B19" s="147">
        <v>22.61</v>
      </c>
      <c r="C19" s="147" t="s">
        <v>288</v>
      </c>
      <c r="D19" s="147" t="s">
        <v>150</v>
      </c>
      <c r="E19" s="147" t="s">
        <v>154</v>
      </c>
      <c r="F19" s="172" t="s">
        <v>153</v>
      </c>
    </row>
    <row r="20" spans="1:8" ht="15.75" customHeight="1" x14ac:dyDescent="0.2">
      <c r="A20" s="173">
        <v>43214</v>
      </c>
      <c r="B20" s="147">
        <v>121.74</v>
      </c>
      <c r="C20" s="147" t="s">
        <v>289</v>
      </c>
      <c r="D20" s="147" t="s">
        <v>190</v>
      </c>
      <c r="E20" s="147" t="s">
        <v>154</v>
      </c>
      <c r="F20" s="172" t="s">
        <v>153</v>
      </c>
    </row>
    <row r="21" spans="1:8" ht="15" customHeight="1" x14ac:dyDescent="0.2">
      <c r="A21" s="174">
        <v>43224</v>
      </c>
      <c r="B21" s="17">
        <v>37.83</v>
      </c>
      <c r="C21" s="17" t="s">
        <v>277</v>
      </c>
      <c r="D21" s="147" t="s">
        <v>150</v>
      </c>
      <c r="E21" s="147" t="s">
        <v>154</v>
      </c>
      <c r="F21" s="172" t="s">
        <v>153</v>
      </c>
    </row>
    <row r="22" spans="1:8" ht="17.25" customHeight="1" x14ac:dyDescent="0.2">
      <c r="A22" s="170">
        <v>43244</v>
      </c>
      <c r="B22" s="129">
        <v>40.43</v>
      </c>
      <c r="C22" s="130" t="s">
        <v>291</v>
      </c>
      <c r="D22" s="130" t="s">
        <v>150</v>
      </c>
      <c r="E22" s="147" t="s">
        <v>154</v>
      </c>
      <c r="F22" s="172" t="s">
        <v>153</v>
      </c>
    </row>
    <row r="23" spans="1:8" hidden="1" x14ac:dyDescent="0.2">
      <c r="A23" s="18"/>
      <c r="F23" s="19"/>
    </row>
    <row r="24" spans="1:8" s="17" customFormat="1" ht="25.5" hidden="1" customHeight="1" x14ac:dyDescent="0.2">
      <c r="A24" s="18"/>
      <c r="B24" s="13"/>
      <c r="C24" s="13"/>
      <c r="D24" s="13"/>
      <c r="E24" s="13"/>
      <c r="F24" s="19"/>
    </row>
    <row r="25" spans="1:8" ht="24.95" customHeight="1" x14ac:dyDescent="0.2">
      <c r="A25" s="67" t="s">
        <v>24</v>
      </c>
      <c r="B25" s="70">
        <f>SUM(B9:B22)</f>
        <v>816.16478260869576</v>
      </c>
      <c r="C25" s="22"/>
      <c r="D25" s="23"/>
      <c r="E25" s="23"/>
      <c r="F25" s="24"/>
    </row>
    <row r="26" spans="1:8" x14ac:dyDescent="0.2">
      <c r="A26" s="72"/>
      <c r="B26" s="26"/>
      <c r="C26" s="26"/>
      <c r="D26" s="26"/>
      <c r="E26" s="26"/>
      <c r="F26" s="27"/>
    </row>
    <row r="27" spans="1:8" x14ac:dyDescent="0.2">
      <c r="A27" s="41" t="s">
        <v>31</v>
      </c>
      <c r="B27" s="3"/>
      <c r="C27" s="68"/>
      <c r="F27" s="19"/>
    </row>
    <row r="28" spans="1:8" x14ac:dyDescent="0.2">
      <c r="A28" s="203" t="s">
        <v>69</v>
      </c>
      <c r="B28" s="203"/>
      <c r="C28" s="203"/>
      <c r="D28" s="203"/>
      <c r="E28" s="203"/>
      <c r="F28" s="204"/>
    </row>
    <row r="29" spans="1:8" x14ac:dyDescent="0.2">
      <c r="A29" s="179" t="s">
        <v>63</v>
      </c>
      <c r="B29" s="179"/>
      <c r="C29" s="179"/>
      <c r="E29" s="161"/>
      <c r="F29" s="19"/>
    </row>
    <row r="30" spans="1:8" x14ac:dyDescent="0.2">
      <c r="A30" s="59" t="s">
        <v>40</v>
      </c>
      <c r="B30" s="60"/>
      <c r="C30" s="68"/>
      <c r="D30" s="69"/>
      <c r="E30" s="69"/>
      <c r="F30" s="69"/>
    </row>
    <row r="31" spans="1:8" x14ac:dyDescent="0.2">
      <c r="A31" s="81" t="s">
        <v>59</v>
      </c>
      <c r="B31" s="60"/>
      <c r="C31" s="76"/>
      <c r="D31" s="76"/>
      <c r="E31" s="76"/>
      <c r="F31" s="9"/>
    </row>
    <row r="32" spans="1:8" ht="12.75" customHeight="1" x14ac:dyDescent="0.2">
      <c r="A32" s="177" t="s">
        <v>50</v>
      </c>
      <c r="B32" s="177"/>
      <c r="C32" s="85"/>
      <c r="D32" s="85"/>
      <c r="E32" s="85"/>
      <c r="F32" s="86"/>
    </row>
    <row r="33" spans="1:6" x14ac:dyDescent="0.2">
      <c r="A33" s="69"/>
      <c r="B33" s="69"/>
      <c r="C33" s="69"/>
      <c r="D33" s="69"/>
      <c r="E33" s="69"/>
      <c r="F33" s="69"/>
    </row>
    <row r="34" spans="1:6" x14ac:dyDescent="0.2">
      <c r="A34" s="69"/>
      <c r="B34" s="69"/>
      <c r="C34" s="69"/>
      <c r="D34" s="69"/>
      <c r="E34" s="69"/>
      <c r="F34" s="69"/>
    </row>
    <row r="35" spans="1:6" x14ac:dyDescent="0.2">
      <c r="A35" s="69"/>
      <c r="B35" s="69"/>
      <c r="C35" s="69"/>
      <c r="D35" s="69"/>
      <c r="E35" s="69"/>
      <c r="F35" s="69"/>
    </row>
    <row r="36" spans="1:6" x14ac:dyDescent="0.2">
      <c r="A36" s="69"/>
      <c r="B36" s="69"/>
      <c r="C36" s="69"/>
      <c r="D36" s="69"/>
      <c r="E36" s="69"/>
      <c r="F36" s="69"/>
    </row>
    <row r="37" spans="1:6" x14ac:dyDescent="0.2">
      <c r="A37" s="69"/>
      <c r="B37" s="69"/>
      <c r="C37" s="69"/>
      <c r="D37" s="69"/>
      <c r="E37" s="69"/>
      <c r="F37" s="69"/>
    </row>
  </sheetData>
  <mergeCells count="10">
    <mergeCell ref="A32:B32"/>
    <mergeCell ref="A7:B7"/>
    <mergeCell ref="A29:C29"/>
    <mergeCell ref="A1:F1"/>
    <mergeCell ref="A6:F6"/>
    <mergeCell ref="B2:F2"/>
    <mergeCell ref="B3:F3"/>
    <mergeCell ref="B4:F4"/>
    <mergeCell ref="A5:F5"/>
    <mergeCell ref="A28:F28"/>
  </mergeCells>
  <printOptions gridLines="1"/>
  <pageMargins left="0.70866141732283472" right="0.70866141732283472" top="0.74803149606299213" bottom="0.74803149606299213" header="0.31496062992125984" footer="0.31496062992125984"/>
  <pageSetup paperSize="9" scale="7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zoomScaleNormal="100" workbookViewId="0">
      <selection activeCell="G22" sqref="G22"/>
    </sheetView>
  </sheetViews>
  <sheetFormatPr defaultColWidth="9.140625" defaultRowHeight="12.75" x14ac:dyDescent="0.2"/>
  <cols>
    <col min="1" max="5" width="27.5703125" style="30" customWidth="1"/>
    <col min="6" max="16384" width="9.140625" style="33"/>
  </cols>
  <sheetData>
    <row r="1" spans="1:14" ht="36" customHeight="1" x14ac:dyDescent="0.2">
      <c r="A1" s="195" t="s">
        <v>26</v>
      </c>
      <c r="B1" s="195"/>
      <c r="C1" s="195"/>
      <c r="D1" s="195"/>
      <c r="E1" s="195"/>
      <c r="F1" s="74"/>
    </row>
    <row r="2" spans="1:14" ht="36" customHeight="1" x14ac:dyDescent="0.2">
      <c r="A2" s="43" t="s">
        <v>8</v>
      </c>
      <c r="B2" s="183" t="str">
        <f>Travel!B2</f>
        <v>Sport NZ</v>
      </c>
      <c r="C2" s="183"/>
      <c r="D2" s="183"/>
      <c r="E2" s="183"/>
      <c r="F2" s="44"/>
      <c r="G2" s="44"/>
    </row>
    <row r="3" spans="1:14" ht="36" customHeight="1" x14ac:dyDescent="0.2">
      <c r="A3" s="43" t="s">
        <v>9</v>
      </c>
      <c r="B3" s="184" t="str">
        <f>Travel!B3</f>
        <v>Peter Miskimmin</v>
      </c>
      <c r="C3" s="184"/>
      <c r="D3" s="184"/>
      <c r="E3" s="184"/>
      <c r="F3" s="45"/>
      <c r="G3" s="45"/>
    </row>
    <row r="4" spans="1:14" ht="36" customHeight="1" x14ac:dyDescent="0.2">
      <c r="A4" s="43" t="s">
        <v>3</v>
      </c>
      <c r="B4" s="184" t="str">
        <f>Travel!B4</f>
        <v>1 July 2017 to 30 June 2018 (or specify applicable part year)*</v>
      </c>
      <c r="C4" s="184"/>
      <c r="D4" s="184"/>
      <c r="E4" s="184"/>
      <c r="F4" s="45"/>
      <c r="G4" s="45"/>
    </row>
    <row r="5" spans="1:14" ht="36" customHeight="1" x14ac:dyDescent="0.2">
      <c r="A5" s="214" t="s">
        <v>52</v>
      </c>
      <c r="B5" s="215"/>
      <c r="C5" s="215"/>
      <c r="D5" s="215"/>
      <c r="E5" s="216"/>
    </row>
    <row r="6" spans="1:14" ht="20.100000000000001" customHeight="1" x14ac:dyDescent="0.2">
      <c r="A6" s="212" t="s">
        <v>60</v>
      </c>
      <c r="B6" s="212"/>
      <c r="C6" s="212"/>
      <c r="D6" s="212"/>
      <c r="E6" s="213"/>
      <c r="F6" s="46"/>
      <c r="G6" s="46"/>
    </row>
    <row r="7" spans="1:14" ht="20.25" customHeight="1" x14ac:dyDescent="0.25">
      <c r="A7" s="28" t="s">
        <v>21</v>
      </c>
      <c r="B7" s="5"/>
      <c r="C7" s="5"/>
      <c r="D7" s="5"/>
      <c r="E7" s="20"/>
    </row>
    <row r="8" spans="1:14" ht="25.5" x14ac:dyDescent="0.2">
      <c r="A8" s="21" t="s">
        <v>0</v>
      </c>
      <c r="B8" s="2" t="s">
        <v>41</v>
      </c>
      <c r="C8" s="2" t="s">
        <v>35</v>
      </c>
      <c r="D8" s="2" t="s">
        <v>54</v>
      </c>
      <c r="E8" s="8" t="s">
        <v>71</v>
      </c>
    </row>
    <row r="9" spans="1:14" ht="25.5" x14ac:dyDescent="0.2">
      <c r="A9" s="144">
        <v>43036</v>
      </c>
      <c r="B9" s="142" t="s">
        <v>193</v>
      </c>
      <c r="C9" s="142" t="s">
        <v>191</v>
      </c>
      <c r="D9" s="142">
        <v>150</v>
      </c>
      <c r="E9" s="143" t="s">
        <v>192</v>
      </c>
    </row>
    <row r="10" spans="1:14" ht="25.5" x14ac:dyDescent="0.2">
      <c r="A10" s="145">
        <v>43043</v>
      </c>
      <c r="B10" s="142" t="s">
        <v>197</v>
      </c>
      <c r="C10" s="142" t="s">
        <v>198</v>
      </c>
      <c r="D10" s="142">
        <v>150</v>
      </c>
      <c r="E10" s="143"/>
    </row>
    <row r="11" spans="1:14" ht="25.5" x14ac:dyDescent="0.2">
      <c r="A11" s="146">
        <v>43070</v>
      </c>
      <c r="B11" s="142" t="s">
        <v>194</v>
      </c>
      <c r="C11" s="142" t="s">
        <v>195</v>
      </c>
      <c r="D11" s="142">
        <v>50</v>
      </c>
      <c r="E11" s="143" t="s">
        <v>196</v>
      </c>
    </row>
    <row r="12" spans="1:14" ht="25.5" x14ac:dyDescent="0.2">
      <c r="A12" s="146">
        <v>43144</v>
      </c>
      <c r="B12" s="148" t="s">
        <v>218</v>
      </c>
      <c r="C12" s="148" t="s">
        <v>219</v>
      </c>
      <c r="D12" s="148">
        <v>100</v>
      </c>
      <c r="E12" s="149" t="s">
        <v>220</v>
      </c>
    </row>
    <row r="13" spans="1:14" x14ac:dyDescent="0.2">
      <c r="A13" s="31"/>
      <c r="E13" s="32"/>
      <c r="N13" s="47"/>
    </row>
    <row r="14" spans="1:14" x14ac:dyDescent="0.2">
      <c r="A14" s="31"/>
      <c r="E14" s="32"/>
    </row>
    <row r="15" spans="1:14" hidden="1" x14ac:dyDescent="0.2">
      <c r="A15" s="31"/>
      <c r="E15" s="32"/>
    </row>
    <row r="16" spans="1:14" ht="27.95" customHeight="1" x14ac:dyDescent="0.2">
      <c r="A16" s="29" t="s">
        <v>25</v>
      </c>
      <c r="B16" s="82" t="s">
        <v>20</v>
      </c>
      <c r="C16" s="22"/>
      <c r="D16" s="83">
        <f>SUM(D9:D15)</f>
        <v>450</v>
      </c>
      <c r="E16" s="24"/>
    </row>
    <row r="17" spans="1:6" x14ac:dyDescent="0.2">
      <c r="A17" s="25"/>
      <c r="B17" s="48"/>
      <c r="C17" s="26"/>
      <c r="D17" s="2"/>
      <c r="E17" s="27"/>
    </row>
    <row r="18" spans="1:6" x14ac:dyDescent="0.2">
      <c r="A18" s="87" t="s">
        <v>27</v>
      </c>
      <c r="B18" s="88"/>
      <c r="C18" s="88"/>
      <c r="D18" s="88"/>
      <c r="E18" s="89"/>
    </row>
    <row r="19" spans="1:6" x14ac:dyDescent="0.2">
      <c r="A19" s="210" t="s">
        <v>63</v>
      </c>
      <c r="B19" s="179"/>
      <c r="C19" s="179"/>
      <c r="D19" s="41"/>
      <c r="E19" s="42"/>
    </row>
    <row r="20" spans="1:6" x14ac:dyDescent="0.2">
      <c r="A20" s="205" t="s">
        <v>53</v>
      </c>
      <c r="B20" s="206"/>
      <c r="C20" s="206"/>
      <c r="D20" s="206"/>
      <c r="E20" s="207"/>
    </row>
    <row r="21" spans="1:6" x14ac:dyDescent="0.2">
      <c r="A21" s="14" t="s">
        <v>72</v>
      </c>
      <c r="B21" s="33"/>
      <c r="C21" s="33"/>
      <c r="D21" s="33"/>
      <c r="E21" s="33"/>
    </row>
    <row r="22" spans="1:6" ht="26.1" customHeight="1" x14ac:dyDescent="0.2">
      <c r="A22" s="210" t="s">
        <v>70</v>
      </c>
      <c r="B22" s="179"/>
      <c r="C22" s="179"/>
      <c r="D22" s="179"/>
      <c r="E22" s="211"/>
    </row>
    <row r="23" spans="1:6" x14ac:dyDescent="0.2">
      <c r="A23" s="59" t="s">
        <v>55</v>
      </c>
      <c r="B23" s="41"/>
      <c r="C23" s="41"/>
      <c r="D23" s="41"/>
      <c r="E23" s="42"/>
    </row>
    <row r="24" spans="1:6" x14ac:dyDescent="0.2">
      <c r="A24" s="59" t="s">
        <v>56</v>
      </c>
      <c r="B24" s="60"/>
      <c r="C24" s="76"/>
      <c r="D24" s="76"/>
      <c r="E24" s="9"/>
      <c r="F24" s="76"/>
    </row>
    <row r="25" spans="1:6" ht="12.75" customHeight="1" x14ac:dyDescent="0.2">
      <c r="A25" s="208" t="s">
        <v>50</v>
      </c>
      <c r="B25" s="209"/>
      <c r="C25" s="84"/>
      <c r="D25" s="84"/>
      <c r="E25" s="86"/>
      <c r="F25" s="84"/>
    </row>
    <row r="26" spans="1:6" x14ac:dyDescent="0.2">
      <c r="A26" s="90"/>
      <c r="B26" s="91"/>
      <c r="C26" s="91"/>
      <c r="D26" s="91"/>
      <c r="E26" s="92"/>
    </row>
  </sheetData>
  <mergeCells count="10">
    <mergeCell ref="A20:E20"/>
    <mergeCell ref="A25:B25"/>
    <mergeCell ref="A1:E1"/>
    <mergeCell ref="A19:C19"/>
    <mergeCell ref="A22:E22"/>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Normal="100" workbookViewId="0">
      <selection activeCell="K15" sqref="K15"/>
    </sheetView>
  </sheetViews>
  <sheetFormatPr defaultColWidth="9.140625" defaultRowHeight="12.75" x14ac:dyDescent="0.2"/>
  <cols>
    <col min="1" max="2" width="23.5703125" style="10" customWidth="1"/>
    <col min="3" max="3" width="35.7109375" style="10" customWidth="1"/>
    <col min="4" max="5" width="27.5703125" style="10" customWidth="1"/>
    <col min="6" max="16384" width="9.140625" style="11"/>
  </cols>
  <sheetData>
    <row r="1" spans="1:7" ht="36" customHeight="1" x14ac:dyDescent="0.2">
      <c r="A1" s="195" t="s">
        <v>26</v>
      </c>
      <c r="B1" s="195"/>
      <c r="C1" s="195"/>
      <c r="D1" s="195"/>
      <c r="E1" s="195"/>
    </row>
    <row r="2" spans="1:7" ht="36" customHeight="1" x14ac:dyDescent="0.2">
      <c r="A2" s="43" t="s">
        <v>8</v>
      </c>
      <c r="B2" s="183" t="str">
        <f>Travel!B2</f>
        <v>Sport NZ</v>
      </c>
      <c r="C2" s="183"/>
      <c r="D2" s="183"/>
      <c r="E2" s="183"/>
    </row>
    <row r="3" spans="1:7" ht="36" customHeight="1" x14ac:dyDescent="0.2">
      <c r="A3" s="43" t="s">
        <v>9</v>
      </c>
      <c r="B3" s="184" t="str">
        <f>Travel!B3</f>
        <v>Peter Miskimmin</v>
      </c>
      <c r="C3" s="184"/>
      <c r="D3" s="184"/>
      <c r="E3" s="184"/>
    </row>
    <row r="4" spans="1:7" ht="36" customHeight="1" x14ac:dyDescent="0.2">
      <c r="A4" s="43" t="s">
        <v>3</v>
      </c>
      <c r="B4" s="184" t="str">
        <f>Travel!B4</f>
        <v>1 July 2017 to 30 June 2018 (or specify applicable part year)*</v>
      </c>
      <c r="C4" s="184"/>
      <c r="D4" s="184"/>
      <c r="E4" s="184"/>
    </row>
    <row r="5" spans="1:7" ht="36" customHeight="1" x14ac:dyDescent="0.2">
      <c r="A5" s="185" t="s">
        <v>58</v>
      </c>
      <c r="B5" s="222"/>
      <c r="C5" s="201"/>
      <c r="D5" s="201"/>
      <c r="E5" s="202"/>
    </row>
    <row r="6" spans="1:7" ht="36" customHeight="1" x14ac:dyDescent="0.2">
      <c r="A6" s="219" t="s">
        <v>57</v>
      </c>
      <c r="B6" s="220"/>
      <c r="C6" s="220"/>
      <c r="D6" s="220"/>
      <c r="E6" s="221"/>
    </row>
    <row r="7" spans="1:7" ht="36" customHeight="1" x14ac:dyDescent="0.25">
      <c r="A7" s="217" t="s">
        <v>6</v>
      </c>
      <c r="B7" s="218"/>
      <c r="C7" s="5"/>
      <c r="D7" s="5"/>
      <c r="E7" s="20"/>
    </row>
    <row r="8" spans="1:7" ht="25.5" x14ac:dyDescent="0.2">
      <c r="A8" s="21" t="s">
        <v>0</v>
      </c>
      <c r="B8" s="2" t="s">
        <v>129</v>
      </c>
      <c r="C8" s="2" t="s">
        <v>36</v>
      </c>
      <c r="D8" s="2" t="s">
        <v>30</v>
      </c>
      <c r="E8" s="8" t="s">
        <v>2</v>
      </c>
    </row>
    <row r="9" spans="1:7" x14ac:dyDescent="0.2">
      <c r="A9" s="175" t="s">
        <v>130</v>
      </c>
      <c r="B9" s="147">
        <f>54.54+34+0.17+22+45+0.17+22+48.09+0.95+47.26+39.08+47.54+0.88+47.53+2.31+35+47.53+11.31+25+48.66+1.32+85+48.96+0.78+48.66+0.95+45+48.38+7.11</f>
        <v>865.18</v>
      </c>
      <c r="C9" s="147"/>
      <c r="D9" s="147" t="s">
        <v>131</v>
      </c>
      <c r="E9" s="172"/>
      <c r="G9" s="159"/>
    </row>
    <row r="10" spans="1:7" x14ac:dyDescent="0.2">
      <c r="A10" s="18"/>
      <c r="B10" s="13"/>
      <c r="C10" s="13"/>
      <c r="D10" s="13"/>
      <c r="E10" s="19"/>
    </row>
    <row r="11" spans="1:7" x14ac:dyDescent="0.2">
      <c r="A11" s="18"/>
      <c r="B11" s="13"/>
      <c r="C11" s="13"/>
      <c r="D11" s="13"/>
      <c r="E11" s="19"/>
    </row>
    <row r="12" spans="1:7" ht="14.1" customHeight="1" x14ac:dyDescent="0.2">
      <c r="A12" s="35" t="s">
        <v>14</v>
      </c>
      <c r="B12" s="71">
        <f>SUM(B9:B11)</f>
        <v>865.18</v>
      </c>
      <c r="C12" s="15"/>
      <c r="D12" s="16"/>
      <c r="E12" s="34"/>
    </row>
    <row r="13" spans="1:7" ht="14.1" customHeight="1" x14ac:dyDescent="0.2">
      <c r="A13" s="73"/>
      <c r="B13" s="71"/>
      <c r="C13" s="15"/>
      <c r="D13" s="16"/>
      <c r="E13" s="99"/>
    </row>
    <row r="14" spans="1:7" ht="14.1" customHeight="1" x14ac:dyDescent="0.2">
      <c r="A14" s="93"/>
      <c r="B14" s="64"/>
      <c r="C14" s="94"/>
      <c r="D14" s="94"/>
      <c r="E14" s="95"/>
    </row>
    <row r="15" spans="1:7" x14ac:dyDescent="0.2">
      <c r="A15" s="40" t="s">
        <v>27</v>
      </c>
      <c r="B15" s="75"/>
      <c r="C15" s="75"/>
      <c r="D15" s="75"/>
      <c r="E15" s="77"/>
    </row>
    <row r="16" spans="1:7" x14ac:dyDescent="0.2">
      <c r="A16" s="210" t="s">
        <v>63</v>
      </c>
      <c r="B16" s="179"/>
      <c r="C16" s="179"/>
      <c r="D16" s="75"/>
      <c r="E16" s="77"/>
    </row>
    <row r="17" spans="1:6" ht="14.1" customHeight="1" x14ac:dyDescent="0.2">
      <c r="A17" s="61" t="s">
        <v>22</v>
      </c>
      <c r="B17" s="62"/>
      <c r="C17" s="75"/>
      <c r="D17" s="75"/>
      <c r="E17" s="77"/>
    </row>
    <row r="18" spans="1:6" x14ac:dyDescent="0.2">
      <c r="A18" s="59" t="s">
        <v>33</v>
      </c>
      <c r="B18" s="60"/>
      <c r="C18" s="76"/>
      <c r="D18" s="75"/>
      <c r="E18" s="77"/>
    </row>
    <row r="19" spans="1:6" ht="12.6" customHeight="1" x14ac:dyDescent="0.2">
      <c r="A19" s="205" t="s">
        <v>29</v>
      </c>
      <c r="B19" s="206"/>
      <c r="C19" s="206"/>
      <c r="D19" s="206"/>
      <c r="E19" s="207"/>
      <c r="F19" s="14"/>
    </row>
    <row r="20" spans="1:6" x14ac:dyDescent="0.2">
      <c r="A20" s="59" t="s">
        <v>59</v>
      </c>
      <c r="B20" s="60"/>
      <c r="C20" s="76"/>
      <c r="D20" s="76"/>
      <c r="E20" s="9"/>
      <c r="F20" s="76"/>
    </row>
    <row r="21" spans="1:6" ht="12.75" customHeight="1" x14ac:dyDescent="0.2">
      <c r="A21" s="208" t="s">
        <v>50</v>
      </c>
      <c r="B21" s="209"/>
      <c r="C21" s="84"/>
      <c r="D21" s="84"/>
      <c r="E21" s="86"/>
      <c r="F21" s="84"/>
    </row>
    <row r="22" spans="1:6" x14ac:dyDescent="0.2">
      <c r="A22" s="96"/>
      <c r="B22" s="65"/>
      <c r="C22" s="97"/>
      <c r="D22" s="97"/>
      <c r="E22" s="98"/>
      <c r="F22" s="14"/>
    </row>
    <row r="23" spans="1:6" x14ac:dyDescent="0.2">
      <c r="A23" s="18"/>
      <c r="B23" s="13"/>
      <c r="C23" s="13"/>
      <c r="D23" s="13"/>
      <c r="E23" s="58"/>
      <c r="F23" s="14"/>
    </row>
    <row r="24" spans="1:6" x14ac:dyDescent="0.2">
      <c r="A24" s="18"/>
      <c r="B24" s="13"/>
      <c r="C24" s="13"/>
      <c r="D24" s="13"/>
      <c r="E24" s="58"/>
      <c r="F24" s="14"/>
    </row>
    <row r="25" spans="1:6" x14ac:dyDescent="0.2">
      <c r="A25" s="18"/>
      <c r="B25" s="13"/>
      <c r="C25" s="13"/>
      <c r="D25" s="13"/>
      <c r="E25" s="58"/>
      <c r="F25" s="14"/>
    </row>
    <row r="26" spans="1:6" x14ac:dyDescent="0.2">
      <c r="A26" s="18"/>
      <c r="B26" s="13"/>
      <c r="C26" s="13"/>
      <c r="D26" s="13"/>
      <c r="E26" s="58"/>
      <c r="F26" s="14"/>
    </row>
    <row r="27" spans="1:6" x14ac:dyDescent="0.2">
      <c r="A27" s="58"/>
      <c r="B27" s="58"/>
      <c r="C27" s="58"/>
      <c r="D27" s="58"/>
      <c r="E27" s="58"/>
    </row>
    <row r="28" spans="1:6" x14ac:dyDescent="0.2">
      <c r="A28" s="58"/>
      <c r="B28" s="58"/>
      <c r="C28" s="58"/>
      <c r="D28" s="58"/>
      <c r="E28" s="58"/>
    </row>
  </sheetData>
  <mergeCells count="10">
    <mergeCell ref="A21:B21"/>
    <mergeCell ref="A19:E19"/>
    <mergeCell ref="A1:E1"/>
    <mergeCell ref="A16:C16"/>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scale="96"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AAAAAAAAAAAAAAAAAAAAAAAAAAAAAA0200E82186FFF3B97540B760FA61ECEBE233" ma:contentTypeVersion="30" ma:contentTypeDescription="Standard Electronic Document" ma:contentTypeScope="" ma:versionID="5ae0540ad85644e47cf35a570e98288b">
  <xsd:schema xmlns:xsd="http://www.w3.org/2001/XMLSchema" xmlns:xs="http://www.w3.org/2001/XMLSchema" xmlns:p="http://schemas.microsoft.com/office/2006/metadata/properties" xmlns:ns2="e21cbe00-2104-4159-b9b9-bd54555d1bf2" xmlns:ns3="f0c9abad-2e3e-4033-9030-c1d1c2f56d57" xmlns:ns4="b0a87a5a-4a8e-439b-8ba8-e233ac656765" targetNamespace="http://schemas.microsoft.com/office/2006/metadata/properties" ma:root="true" ma:fieldsID="f810087c1c057bbefed0723a04aa4c8f" ns2:_="" ns3:_="" ns4:_="">
    <xsd:import namespace="e21cbe00-2104-4159-b9b9-bd54555d1bf2"/>
    <xsd:import namespace="f0c9abad-2e3e-4033-9030-c1d1c2f56d57"/>
    <xsd:import namespace="b0a87a5a-4a8e-439b-8ba8-e233ac656765"/>
    <xsd:element name="properties">
      <xsd:complexType>
        <xsd:sequence>
          <xsd:element name="documentManagement">
            <xsd:complexType>
              <xsd:all>
                <xsd:element ref="ns2:DocumentType"/>
                <xsd:element ref="ns2:Subactivity"/>
                <xsd:element ref="ns2:Key_x0020_Words" minOccurs="0"/>
                <xsd:element ref="ns3:Financial_x0020_Year" minOccurs="0"/>
                <xsd:element ref="ns4:Entity" minOccurs="0"/>
                <xsd:element ref="ns2:PRA_Text_1" minOccurs="0"/>
                <xsd:element ref="ns2:Narrative" minOccurs="0"/>
                <xsd:element ref="ns2:Aggregation_Status" minOccurs="0"/>
                <xsd:element ref="ns2:RecordID" minOccurs="0"/>
                <xsd:element ref="ns2:Read_Only_Status" minOccurs="0"/>
                <xsd:element ref="ns3:Administrative" minOccurs="0"/>
                <xsd:element ref="ns2:Related_People" minOccurs="0"/>
                <xsd:element ref="ns2:PRA_Type" minOccurs="0"/>
                <xsd:element ref="ns2:Record_Type" minOccurs="0"/>
                <xsd:element ref="ns2:Target_Audience" minOccurs="0"/>
                <xsd:element ref="ns2:Authoritative_Version" minOccurs="0"/>
                <xsd:element ref="ns2:Original_Document" minOccurs="0"/>
                <xsd:element ref="ns2:CategoryValue" minOccurs="0"/>
                <xsd:element ref="ns2:PRA_Text_2" minOccurs="0"/>
                <xsd:element ref="ns2:PRA_Text_3" minOccurs="0"/>
                <xsd:element ref="ns2:PRA_Text_4" minOccurs="0"/>
                <xsd:element ref="ns2:PRA_Text_5" minOccurs="0"/>
                <xsd:element ref="ns2:PRA_Date_1" minOccurs="0"/>
                <xsd:element ref="ns2:PRA_Date_2" minOccurs="0"/>
                <xsd:element ref="ns2:PRA_Date_3" minOccurs="0"/>
                <xsd:element ref="ns2:PRA_Date_Trigger" minOccurs="0"/>
                <xsd:element ref="ns2:PRA_Date_Disposal" minOccurs="0"/>
                <xsd:element ref="ns2:Function" minOccurs="0"/>
                <xsd:element ref="ns2:Activity" minOccurs="0"/>
                <xsd:element ref="ns2:Case" minOccurs="0"/>
                <xsd:element ref="ns2:FunctionGroup" minOccurs="0"/>
                <xsd:element ref="ns2:Project" minOccurs="0"/>
                <xsd:element ref="ns2:CategoryName" minOccurs="0"/>
                <xsd:element ref="ns2:Volume" minOccurs="0"/>
                <xsd:element ref="ns2:Know-How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1cbe00-2104-4159-b9b9-bd54555d1bf2" elementFormDefault="qualified">
    <xsd:import namespace="http://schemas.microsoft.com/office/2006/documentManagement/types"/>
    <xsd:import namespace="http://schemas.microsoft.com/office/infopath/2007/PartnerControls"/>
    <xsd:element name="DocumentType" ma:index="2" ma:displayName="Document Type" ma:default="" ma:format="Dropdown" ma:internalName="DocumentType">
      <xsd:simpleType>
        <xsd:restriction base="dms:Choice">
          <xsd:enumeration value="Application"/>
          <xsd:enumeration value="Contract, variation, agreement"/>
          <xsd:enumeration value="Correspondence"/>
          <xsd:enumeration value="Data"/>
          <xsd:enumeration value="Email"/>
          <xsd:enumeration value="Employment related"/>
          <xsd:enumeration value="Filenote"/>
          <xsd:enumeration value="Financial related"/>
          <xsd:enumeration value="Image, multimedia"/>
          <xsd:enumeration value="Knowledge, reference"/>
          <xsd:enumeration value="Meeting related"/>
          <xsd:enumeration value="Plan, programme, monitoring"/>
          <xsd:enumeration value="Policy, guideline, procedure"/>
          <xsd:enumeration value="Presentation"/>
          <xsd:enumeration value="Publication"/>
          <xsd:enumeration value="Report"/>
          <xsd:enumeration value="Template, form"/>
        </xsd:restriction>
      </xsd:simpleType>
    </xsd:element>
    <xsd:element name="Subactivity" ma:index="3" ma:displayName="Subactivity" ma:format="Dropdown" ma:internalName="Subactivity">
      <xsd:simpleType>
        <xsd:restriction base="dms:Choice">
          <xsd:enumeration value="Annual Report"/>
          <xsd:enumeration value="Administrative"/>
          <xsd:enumeration value="Financial Review"/>
          <xsd:enumeration value="Ministerial Reporting"/>
          <xsd:enumeration value="Performance Reporting"/>
          <xsd:enumeration value="Quarterly Report to Minister"/>
          <xsd:enumeration value="Six-Month Report"/>
          <xsd:enumeration value="SSC CE Expenses"/>
          <xsd:enumeration value="Statement of Intent"/>
        </xsd:restriction>
      </xsd:simpleType>
    </xsd:element>
    <xsd:element name="Key_x0020_Words" ma:index="4" nillable="true" ma:displayName="Key Words" ma:hidden="true" ma:internalName="Key_x0020_Words" ma:readOnly="false">
      <xsd:complexType>
        <xsd:complexContent>
          <xsd:extension base="dms:MultiChoiceFillIn">
            <xsd:sequence>
              <xsd:element name="Value" maxOccurs="unbounded" minOccurs="0" nillable="true">
                <xsd:simpleType>
                  <xsd:union memberTypes="dms:Text">
                    <xsd:simpleType>
                      <xsd:restriction base="dms:Choice">
                        <xsd:enumeration value="Not yet defined"/>
                      </xsd:restriction>
                    </xsd:simpleType>
                  </xsd:union>
                </xsd:simpleType>
              </xsd:element>
            </xsd:sequence>
          </xsd:extension>
        </xsd:complexContent>
      </xsd:complexType>
    </xsd:element>
    <xsd:element name="PRA_Text_1" ma:index="7" nillable="true" ma:displayName="PRA Level" ma:description="For PRA assessments only. Do not use." ma:format="Dropdown" ma:internalName="PraText1">
      <xsd:simpleType>
        <xsd:restriction base="dms:Choice">
          <xsd:enumeration value="High"/>
          <xsd:enumeration value="Low"/>
        </xsd:restriction>
      </xsd:simpleType>
    </xsd:element>
    <xsd:element name="Narrative" ma:index="8" nillable="true" ma:displayName="Narrative" ma:internalName="Narrative">
      <xsd:simpleType>
        <xsd:restriction base="dms:Note">
          <xsd:maxLength value="255"/>
        </xsd:restriction>
      </xsd:simpleType>
    </xsd:element>
    <xsd:element name="Aggregation_Status" ma:index="9" nillable="true" ma:displayName="Aggregation Status" ma:default="Normal" ma:hidden="true" ma:internalName="AggregationStatus">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RecordID" ma:index="10" nillable="true" ma:displayName="RecordID" ma:hidden="true" ma:internalName="RecordID" ma:readOnly="true">
      <xsd:simpleType>
        <xsd:restriction base="dms:Text"/>
      </xsd:simpleType>
    </xsd:element>
    <xsd:element name="Read_Only_Status" ma:index="11" nillable="true" ma:displayName="Read Only Status" ma:default="Open" ma:hidden="true" ma:internalName="ReadOnlyStatus">
      <xsd:simpleType>
        <xsd:restriction base="dms:Choice">
          <xsd:enumeration value="Open"/>
          <xsd:enumeration value="Document"/>
          <xsd:enumeration value="Document and Metadata"/>
        </xsd:restriction>
      </xsd:simpleType>
    </xsd:element>
    <xsd:element name="Related_People" ma:index="13" nillable="true" ma:displayName="Related People" ma:hidden="true" ma:list="UserInfo"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A_Type" ma:index="14" nillable="true" ma:displayName="PRA Type" ma:default="Doc" ma:hidden="true" ma:internalName="PRAType" ma:readOnly="false">
      <xsd:simpleType>
        <xsd:restriction base="dms:Text"/>
      </xsd:simpleType>
    </xsd:element>
    <xsd:element name="Record_Type" ma:index="15" nillable="true" ma:displayName="Business Value" ma:default="Normal" ma:hidden="true" ma:internalName="RecordType" ma:readOnly="false">
      <xsd:simpleType>
        <xsd:union memberTypes="dms:Text">
          <xsd:simpleType>
            <xsd:restriction base="dms:Choice">
              <xsd:enumeration value="Housekeeping"/>
              <xsd:enumeration value="Long Term Value"/>
              <xsd:enumeration value="Superseded"/>
              <xsd:enumeration value="Normal"/>
              <xsd:enumeration value="Cancelled"/>
              <xsd:enumeration value="Deleted"/>
            </xsd:restriction>
          </xsd:simpleType>
        </xsd:union>
      </xsd:simpleType>
    </xsd:element>
    <xsd:element name="Target_Audience" ma:index="16" nillable="true" ma:displayName="Target Audience" ma:default="Internal" ma:format="RadioButtons" ma:hidden="true" ma:internalName="TargetAudience" ma:readOnly="false">
      <xsd:simpleType>
        <xsd:union memberTypes="dms:Text">
          <xsd:simpleType>
            <xsd:restriction base="dms:Choice">
              <xsd:enumeration value="Internal"/>
              <xsd:enumeration value="External"/>
            </xsd:restriction>
          </xsd:simpleType>
        </xsd:union>
      </xsd:simpleType>
    </xsd:element>
    <xsd:element name="Authoritative_Version" ma:index="17" nillable="true" ma:displayName="Authoritative Version" ma:default="0" ma:hidden="true" ma:internalName="AuthoritativeVersion" ma:readOnly="false">
      <xsd:simpleType>
        <xsd:restriction base="dms:Boolean"/>
      </xsd:simpleType>
    </xsd:element>
    <xsd:element name="Original_Document" ma:index="18" nillable="true" ma:displayName="Original Document" ma:hidden="true" ma:internalName="OriginalDocument">
      <xsd:simpleType>
        <xsd:restriction base="dms:Text"/>
      </xsd:simpleType>
    </xsd:element>
    <xsd:element name="CategoryValue" ma:index="19" nillable="true" ma:displayName="Category Value" ma:default="NA" ma:format="RadioButtons" ma:hidden="true" ma:internalName="CategoryValue" ma:readOnly="false">
      <xsd:simpleType>
        <xsd:union memberTypes="dms:Text">
          <xsd:simpleType>
            <xsd:restriction base="dms:Choice">
              <xsd:enumeration value="NA"/>
            </xsd:restriction>
          </xsd:simpleType>
        </xsd:union>
      </xsd:simpleType>
    </xsd:element>
    <xsd:element name="PRA_Text_2" ma:index="20" nillable="true" ma:displayName="PRA Text 2" ma:hidden="true" ma:internalName="PraText2" ma:readOnly="false">
      <xsd:simpleType>
        <xsd:restriction base="dms:Text"/>
      </xsd:simpleType>
    </xsd:element>
    <xsd:element name="PRA_Text_3" ma:index="21" nillable="true" ma:displayName="PRA Text 3" ma:hidden="true" ma:internalName="PraText3" ma:readOnly="false">
      <xsd:simpleType>
        <xsd:restriction base="dms:Text"/>
      </xsd:simpleType>
    </xsd:element>
    <xsd:element name="PRA_Text_4" ma:index="22" nillable="true" ma:displayName="PRA Text 4" ma:hidden="true" ma:internalName="PraText4" ma:readOnly="false">
      <xsd:simpleType>
        <xsd:restriction base="dms:Text"/>
      </xsd:simpleType>
    </xsd:element>
    <xsd:element name="PRA_Text_5" ma:index="23" nillable="true" ma:displayName="PRA Text 5" ma:hidden="true" ma:internalName="PraText5" ma:readOnly="false">
      <xsd:simpleType>
        <xsd:restriction base="dms:Text"/>
      </xsd:simpleType>
    </xsd:element>
    <xsd:element name="PRA_Date_1" ma:index="24" nillable="true" ma:displayName="PRA Date 1" ma:format="DateTime" ma:hidden="true" ma:internalName="PraDate1" ma:readOnly="false">
      <xsd:simpleType>
        <xsd:restriction base="dms:DateTime"/>
      </xsd:simpleType>
    </xsd:element>
    <xsd:element name="PRA_Date_2" ma:index="25" nillable="true" ma:displayName="PRA Date 2" ma:format="DateTime" ma:hidden="true" ma:internalName="PraDate2" ma:readOnly="false">
      <xsd:simpleType>
        <xsd:restriction base="dms:DateTime"/>
      </xsd:simpleType>
    </xsd:element>
    <xsd:element name="PRA_Date_3" ma:index="26" nillable="true" ma:displayName="PRA Date 3" ma:format="DateTime" ma:hidden="true" ma:internalName="PraDate3" ma:readOnly="false">
      <xsd:simpleType>
        <xsd:restriction base="dms:DateTime"/>
      </xsd:simpleType>
    </xsd:element>
    <xsd:element name="PRA_Date_Trigger" ma:index="27" nillable="true" ma:displayName="PRA Date Trigger" ma:format="DateTime" ma:hidden="true" ma:internalName="PraDateTrigger" ma:readOnly="false">
      <xsd:simpleType>
        <xsd:restriction base="dms:DateTime"/>
      </xsd:simpleType>
    </xsd:element>
    <xsd:element name="PRA_Date_Disposal" ma:index="28" nillable="true" ma:displayName="PRA Date Disposal" ma:format="DateTime" ma:hidden="true" ma:internalName="PraDateDisposal" ma:readOnly="false">
      <xsd:simpleType>
        <xsd:restriction base="dms:DateTime"/>
      </xsd:simpleType>
    </xsd:element>
    <xsd:element name="Function" ma:index="30" nillable="true" ma:displayName="Function" ma:default="Management and Governance" ma:format="Dropdown" ma:internalName="Function">
      <xsd:simpleType>
        <xsd:union memberTypes="dms:Text">
          <xsd:simpleType>
            <xsd:restriction base="dms:Choice">
              <xsd:enumeration value="Management and Governance"/>
            </xsd:restriction>
          </xsd:simpleType>
        </xsd:union>
      </xsd:simpleType>
    </xsd:element>
    <xsd:element name="Activity" ma:index="31" nillable="true" ma:displayName="Activity" ma:default="Reporting" ma:format="Dropdown" ma:hidden="true" ma:internalName="Activity" ma:readOnly="false">
      <xsd:simpleType>
        <xsd:union memberTypes="dms:Text">
          <xsd:simpleType>
            <xsd:restriction base="dms:Choice">
              <xsd:enumeration value="Reporting"/>
            </xsd:restriction>
          </xsd:simpleType>
        </xsd:union>
      </xsd:simpleType>
    </xsd:element>
    <xsd:element name="Case" ma:index="33" nillable="true" ma:displayName="Case" ma:default="NA" ma:format="RadioButtons" ma:hidden="true" ma:internalName="Case" ma:readOnly="false">
      <xsd:simpleType>
        <xsd:union memberTypes="dms:Text">
          <xsd:simpleType>
            <xsd:restriction base="dms:Choice">
              <xsd:enumeration value="NA"/>
            </xsd:restriction>
          </xsd:simpleType>
        </xsd:union>
      </xsd:simpleType>
    </xsd:element>
    <xsd:element name="FunctionGroup" ma:index="36" nillable="true" ma:displayName="Function Group" ma:default="NA" ma:format="RadioButtons" ma:hidden="true" ma:internalName="FunctionGroup" ma:readOnly="false">
      <xsd:simpleType>
        <xsd:union memberTypes="dms:Text">
          <xsd:simpleType>
            <xsd:restriction base="dms:Choice">
              <xsd:enumeration value="NA"/>
            </xsd:restriction>
          </xsd:simpleType>
        </xsd:union>
      </xsd:simpleType>
    </xsd:element>
    <xsd:element name="Project" ma:index="37" nillable="true" ma:displayName="Project" ma:default="NA" ma:format="RadioButtons" ma:hidden="true" ma:internalName="Project" ma:readOnly="false">
      <xsd:simpleType>
        <xsd:union memberTypes="dms:Text">
          <xsd:simpleType>
            <xsd:restriction base="dms:Choice">
              <xsd:enumeration value="NA"/>
            </xsd:restriction>
          </xsd:simpleType>
        </xsd:union>
      </xsd:simpleType>
    </xsd:element>
    <xsd:element name="CategoryName" ma:index="38" nillable="true" ma:displayName="Category Name" ma:default="NA" ma:format="RadioButtons" ma:hidden="true" ma:internalName="CategoryName" ma:readOnly="false">
      <xsd:simpleType>
        <xsd:union memberTypes="dms:Text">
          <xsd:simpleType>
            <xsd:restriction base="dms:Choice">
              <xsd:enumeration value="NA"/>
            </xsd:restriction>
          </xsd:simpleType>
        </xsd:union>
      </xsd:simpleType>
    </xsd:element>
    <xsd:element name="Volume" ma:index="40" nillable="true" ma:displayName="Volume" ma:default="NA" ma:format="RadioButtons" ma:hidden="true" ma:internalName="Volume" ma:readOnly="false">
      <xsd:simpleType>
        <xsd:union memberTypes="dms:Text">
          <xsd:simpleType>
            <xsd:restriction base="dms:Choice">
              <xsd:enumeration value="NA"/>
            </xsd:restriction>
          </xsd:simpleType>
        </xsd:union>
      </xsd:simpleType>
    </xsd:element>
    <xsd:element name="Know-How_Type" ma:index="41" nillable="true" ma:displayName="Know-How Type" ma:default="NA" ma:format="Dropdown" ma:hidden="true" ma:internalName="KnowHowType" ma:readOnly="false">
      <xsd:simpleType>
        <xsd:union memberTypes="dms:Text">
          <xsd:simpleType>
            <xsd:restriction base="dms:Choice">
              <xsd:enumeration value="NA"/>
              <xsd:enumeration value="FAQ"/>
              <xsd:enumeration value="Tall Poppy"/>
              <xsd:enumeration value="Topic"/>
              <xsd:enumeration value="Who"/>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f0c9abad-2e3e-4033-9030-c1d1c2f56d57" elementFormDefault="qualified">
    <xsd:import namespace="http://schemas.microsoft.com/office/2006/documentManagement/types"/>
    <xsd:import namespace="http://schemas.microsoft.com/office/infopath/2007/PartnerControls"/>
    <xsd:element name="Financial_x0020_Year" ma:index="5" nillable="true" ma:displayName="Financial Year" ma:default="2017-2018" ma:format="Dropdown" ma:internalName="Financial_x0020_Year">
      <xsd:simpleType>
        <xsd:restriction base="dms:Choice">
          <xsd:enumeration value="2019-2020"/>
          <xsd:enumeration value="2018-2019"/>
          <xsd:enumeration value="2017-2018"/>
          <xsd:enumeration value="2016-2017"/>
          <xsd:enumeration value="2015-2016"/>
          <xsd:enumeration value="2014-2015"/>
          <xsd:enumeration value="2013-2014"/>
          <xsd:enumeration value="2012-2013"/>
          <xsd:enumeration value="2011 and prior"/>
        </xsd:restriction>
      </xsd:simpleType>
    </xsd:element>
    <xsd:element name="Administrative" ma:index="12" nillable="true" ma:displayName="Administrative" ma:hidden="true" ma:internalName="Administrativ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a87a5a-4a8e-439b-8ba8-e233ac656765" elementFormDefault="qualified">
    <xsd:import namespace="http://schemas.microsoft.com/office/2006/documentManagement/types"/>
    <xsd:import namespace="http://schemas.microsoft.com/office/infopath/2007/PartnerControls"/>
    <xsd:element name="Entity" ma:index="6" nillable="true" ma:displayName="Entity" ma:default="Sport NZ" ma:format="Dropdown" ma:internalName="Entity" ma:readOnly="false">
      <xsd:simpleType>
        <xsd:restriction base="dms:Choice">
          <xsd:enumeration value="HPSNZ"/>
          <xsd:enumeration value="Sport NZ"/>
          <xsd:enumeration value="Sport NZ Group"/>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ggregation_Status xmlns="e21cbe00-2104-4159-b9b9-bd54555d1bf2">Normal</Aggregation_Status>
    <PRA_Date_2 xmlns="e21cbe00-2104-4159-b9b9-bd54555d1bf2" xsi:nil="true"/>
    <PRA_Date_Trigger xmlns="e21cbe00-2104-4159-b9b9-bd54555d1bf2" xsi:nil="true"/>
    <Related_People xmlns="e21cbe00-2104-4159-b9b9-bd54555d1bf2">
      <UserInfo>
        <DisplayName/>
        <AccountId xsi:nil="true"/>
        <AccountType/>
      </UserInfo>
    </Related_People>
    <PRA_Type xmlns="e21cbe00-2104-4159-b9b9-bd54555d1bf2">Doc</PRA_Type>
    <Read_Only_Status xmlns="e21cbe00-2104-4159-b9b9-bd54555d1bf2">Open</Read_Only_Status>
    <Target_Audience xmlns="e21cbe00-2104-4159-b9b9-bd54555d1bf2">Internal</Target_Audience>
    <Function xmlns="e21cbe00-2104-4159-b9b9-bd54555d1bf2">Management and Governance</Function>
    <Volume xmlns="e21cbe00-2104-4159-b9b9-bd54555d1bf2">NA</Volume>
    <PRA_Date_3 xmlns="e21cbe00-2104-4159-b9b9-bd54555d1bf2" xsi:nil="true"/>
    <Project xmlns="e21cbe00-2104-4159-b9b9-bd54555d1bf2">NA</Project>
    <Administrative xmlns="f0c9abad-2e3e-4033-9030-c1d1c2f56d57" xsi:nil="true"/>
    <Authoritative_Version xmlns="e21cbe00-2104-4159-b9b9-bd54555d1bf2">false</Authoritative_Version>
    <CategoryValue xmlns="e21cbe00-2104-4159-b9b9-bd54555d1bf2">NA</CategoryValue>
    <DocumentType xmlns="e21cbe00-2104-4159-b9b9-bd54555d1bf2">Financial related</DocumentType>
    <PRA_Date_Disposal xmlns="e21cbe00-2104-4159-b9b9-bd54555d1bf2" xsi:nil="true"/>
    <Financial_x0020_Year xmlns="f0c9abad-2e3e-4033-9030-c1d1c2f56d57">2017-2018</Financial_x0020_Year>
    <Activity xmlns="e21cbe00-2104-4159-b9b9-bd54555d1bf2">Reporting</Activity>
    <FunctionGroup xmlns="e21cbe00-2104-4159-b9b9-bd54555d1bf2">NA</FunctionGroup>
    <PRA_Text_3 xmlns="e21cbe00-2104-4159-b9b9-bd54555d1bf2" xsi:nil="true"/>
    <Narrative xmlns="e21cbe00-2104-4159-b9b9-bd54555d1bf2" xsi:nil="true"/>
    <CategoryName xmlns="e21cbe00-2104-4159-b9b9-bd54555d1bf2">NA</CategoryName>
    <Know-How_Type xmlns="e21cbe00-2104-4159-b9b9-bd54555d1bf2">NA</Know-How_Type>
    <Key_x0020_Words xmlns="e21cbe00-2104-4159-b9b9-bd54555d1bf2"/>
    <Case xmlns="e21cbe00-2104-4159-b9b9-bd54555d1bf2">NA</Case>
    <Original_Document xmlns="e21cbe00-2104-4159-b9b9-bd54555d1bf2" xsi:nil="true"/>
    <PRA_Text_2 xmlns="e21cbe00-2104-4159-b9b9-bd54555d1bf2" xsi:nil="true"/>
    <PRA_Text_5 xmlns="e21cbe00-2104-4159-b9b9-bd54555d1bf2" xsi:nil="true"/>
    <PRA_Date_1 xmlns="e21cbe00-2104-4159-b9b9-bd54555d1bf2" xsi:nil="true"/>
    <Subactivity xmlns="e21cbe00-2104-4159-b9b9-bd54555d1bf2">SSC CE Expenses</Subactivity>
    <Entity xmlns="b0a87a5a-4a8e-439b-8ba8-e233ac656765">Sport NZ</Entity>
    <PRA_Text_1 xmlns="e21cbe00-2104-4159-b9b9-bd54555d1bf2" xsi:nil="true"/>
    <PRA_Text_4 xmlns="e21cbe00-2104-4159-b9b9-bd54555d1bf2" xsi:nil="true"/>
    <Record_Type xmlns="e21cbe00-2104-4159-b9b9-bd54555d1bf2">Normal</Record_Type>
    <RecordID xmlns="e21cbe00-2104-4159-b9b9-bd54555d1bf2">971053</Record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F68E0F-CAA6-4583-9196-7120882B31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1cbe00-2104-4159-b9b9-bd54555d1bf2"/>
    <ds:schemaRef ds:uri="f0c9abad-2e3e-4033-9030-c1d1c2f56d57"/>
    <ds:schemaRef ds:uri="b0a87a5a-4a8e-439b-8ba8-e233ac6567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77A617-C0C5-420E-B2E7-BADBE910E05A}">
  <ds:schemaRefs>
    <ds:schemaRef ds:uri="http://purl.org/dc/elements/1.1/"/>
    <ds:schemaRef ds:uri="http://schemas.microsoft.com/office/2006/metadata/properties"/>
    <ds:schemaRef ds:uri="f0c9abad-2e3e-4033-9030-c1d1c2f56d57"/>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e21cbe00-2104-4159-b9b9-bd54555d1bf2"/>
    <ds:schemaRef ds:uri="b0a87a5a-4a8e-439b-8ba8-e233ac656765"/>
    <ds:schemaRef ds:uri="http://www.w3.org/XML/1998/namespace"/>
    <ds:schemaRef ds:uri="http://purl.org/dc/terms/"/>
  </ds:schemaRefs>
</ds:datastoreItem>
</file>

<file path=customXml/itemProps3.xml><?xml version="1.0" encoding="utf-8"?>
<ds:datastoreItem xmlns:ds="http://schemas.openxmlformats.org/officeDocument/2006/customXml" ds:itemID="{6E2FCF44-2023-425B-8139-831DD72611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mortensenm</dc:creator>
  <cp:lastModifiedBy>paular</cp:lastModifiedBy>
  <cp:lastPrinted>2018-07-17T05:03:31Z</cp:lastPrinted>
  <dcterms:created xsi:type="dcterms:W3CDTF">2010-10-17T20:59:02Z</dcterms:created>
  <dcterms:modified xsi:type="dcterms:W3CDTF">2018-07-30T03:03:50Z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0x010100AAAAAAAAAAAAAAAAAAAAAAAAAAAAAA0200E82186FFF3B97540B760FA61ECEBE233</vt:lpwstr>
  </property>
  <property fmtid="{D5CDD505-2E9C-101B-9397-08002B2CF9AE}" pid="3" name="_ModerationStatus">
    <vt:lpwstr>0</vt:lpwstr>
  </property>
</Properties>
</file>